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120" windowWidth="20730" windowHeight="10920" tabRatio="935" activeTab="4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 (2)" sheetId="222" r:id="rId5"/>
    <sheet name="AT_2A_fundflow (2)" sheetId="194" r:id="rId6"/>
    <sheet name="AT-2B_DBT" sheetId="195" r:id="rId7"/>
    <sheet name="AT-3" sheetId="100" r:id="rId8"/>
    <sheet name="AT3A_cvrg(Insti)_PY" sheetId="1" r:id="rId9"/>
    <sheet name="AT3B_cvrg(Insti)_UPY " sheetId="58" r:id="rId10"/>
    <sheet name="AT3C_cvrg(Insti)_UPY " sheetId="59" r:id="rId11"/>
    <sheet name="enrolment vs availed_PY" sheetId="60" r:id="rId12"/>
    <sheet name="enrolment vs availed_UPY" sheetId="47" r:id="rId13"/>
    <sheet name="AT-4B" sheetId="141" r:id="rId14"/>
    <sheet name="T5_PLAN_vs_PRFM" sheetId="4" r:id="rId15"/>
    <sheet name="T5A_PLAN_vs_PRFM " sheetId="111" r:id="rId16"/>
    <sheet name="T5B_PLAN_vs_PRFM  (2)" sheetId="127" r:id="rId17"/>
    <sheet name="T5C_Drought_PLAN_vs_PRFM " sheetId="164" r:id="rId18"/>
    <sheet name="T5D_Drought_PLAN_vs_PRFM  " sheetId="165" r:id="rId19"/>
    <sheet name="T6_FG_py_Utlsn (3)" sheetId="166" r:id="rId20"/>
    <sheet name="T6A_FG_Upy_Utlsn  (3)" sheetId="209" r:id="rId21"/>
    <sheet name="T6B_Pay_FG_FCI-Pry+UPRY" sheetId="196" r:id="rId22"/>
    <sheet name="T6C_Coarse_Grain" sheetId="169" r:id="rId23"/>
    <sheet name="T7_CC_PY_Utlsn Final" sheetId="197" r:id="rId24"/>
    <sheet name="T7A_CC_UPY_Utlsn Final" sheetId="198" r:id="rId25"/>
    <sheet name="AT-8_Hon_CCH_PS" sheetId="223" r:id="rId26"/>
    <sheet name="AT-8A_Hon_CCH_MS" sheetId="224" r:id="rId27"/>
    <sheet name="AT9_TA PS MS" sheetId="201" r:id="rId28"/>
    <sheet name="AT10_MME (2)" sheetId="202" r:id="rId29"/>
    <sheet name="AT10A_" sheetId="170" r:id="rId30"/>
    <sheet name="AT-10 B (2)" sheetId="203" r:id="rId31"/>
    <sheet name="AT-10 C" sheetId="158" r:id="rId32"/>
    <sheet name="AT-10D" sheetId="102" r:id="rId33"/>
    <sheet name="AT-10 E" sheetId="142" r:id="rId34"/>
    <sheet name="AT-10 F" sheetId="155" r:id="rId35"/>
    <sheet name="AT11_KS Year wise" sheetId="213" r:id="rId36"/>
    <sheet name="AT11A_KS-District wise (2)" sheetId="214" r:id="rId37"/>
    <sheet name="AT12_KD-New" sheetId="215" r:id="rId38"/>
    <sheet name="AT12A_KD-Replacement" sheetId="216" r:id="rId39"/>
    <sheet name="AT- 13 Mode of cooking" sheetId="171" r:id="rId40"/>
    <sheet name="AT-14" sheetId="159" r:id="rId41"/>
    <sheet name="AT-14 A" sheetId="172" r:id="rId42"/>
    <sheet name="AT-15" sheetId="160" r:id="rId43"/>
    <sheet name="AT-16" sheetId="173" r:id="rId44"/>
    <sheet name="AT_17_Coverage-RBSK " sheetId="161" r:id="rId45"/>
    <sheet name="AT18_Details_Community " sheetId="174" r:id="rId46"/>
    <sheet name="AT_19_Impl_Agency" sheetId="175" r:id="rId47"/>
    <sheet name="AT_20_CentralCookingagency " sheetId="176" r:id="rId48"/>
    <sheet name="AT-21" sheetId="105" r:id="rId49"/>
    <sheet name="AT-22" sheetId="108" r:id="rId50"/>
    <sheet name="AT-23 MIS" sheetId="162" r:id="rId51"/>
    <sheet name="AT-23A _AMS" sheetId="163" r:id="rId52"/>
    <sheet name="AT-24" sheetId="177" r:id="rId53"/>
    <sheet name="AT-25" sheetId="178" r:id="rId54"/>
    <sheet name="Sheet1 (2)" sheetId="137" r:id="rId55"/>
    <sheet name="AT26_NoWD (2)" sheetId="204" r:id="rId56"/>
    <sheet name="AT26A_NoWD (2)" sheetId="205" r:id="rId57"/>
    <sheet name="AT27_Req_FG_CA_Pry" sheetId="179" r:id="rId58"/>
    <sheet name="AT27A_Req_FG_CA_U Pry " sheetId="180" r:id="rId59"/>
    <sheet name="AT27B_Req_FG_CA_N CLP" sheetId="181" r:id="rId60"/>
    <sheet name="AT27C_Req_FG_Drought -Pry " sheetId="182" r:id="rId61"/>
    <sheet name="AT27D_Req_FG_Drought -UPry " sheetId="183" r:id="rId62"/>
    <sheet name="AT28 Rqmt kitchen" sheetId="217" r:id="rId63"/>
    <sheet name="AT-28A_RqmtPlinthArea" sheetId="218" r:id="rId64"/>
    <sheet name="AT-28B_Kitchen repair" sheetId="219" r:id="rId65"/>
    <sheet name="AT29_Replacement KD " sheetId="220" r:id="rId66"/>
    <sheet name="AT29_A_Replacement KD" sheetId="221" r:id="rId67"/>
    <sheet name="AT-30_Coook-cum-Helper" sheetId="65" r:id="rId68"/>
    <sheet name="AT_31_Budget_provision" sheetId="206" r:id="rId69"/>
    <sheet name="AT32_Drought Pry Util" sheetId="184" r:id="rId70"/>
    <sheet name="AT-32A Drought UPry Util" sheetId="185" r:id="rId71"/>
  </sheets>
  <definedNames>
    <definedName name="_xlnm._FilterDatabase" localSheetId="30" hidden="1">'AT-10 B (2)'!$A$11:$J$63</definedName>
    <definedName name="_xlnm._FilterDatabase" localSheetId="7" hidden="1">'AT-3'!$A$8:$J$60</definedName>
    <definedName name="_xlnm._FilterDatabase" localSheetId="67" hidden="1">'AT-30_Coook-cum-Helper'!$A$10:$S$63</definedName>
    <definedName name="_xlnm._FilterDatabase" localSheetId="25" hidden="1">'AT-8_Hon_CCH_PS'!$A$11:$AB$63</definedName>
    <definedName name="_xlnm._FilterDatabase" localSheetId="27" hidden="1">'AT9_TA PS MS'!$A$10:$Q$10</definedName>
    <definedName name="_xlnm._FilterDatabase" localSheetId="23" hidden="1">'T7_CC_PY_Utlsn Final'!$A$11:$R$63</definedName>
    <definedName name="_xlnm._FilterDatabase" localSheetId="24" hidden="1">'T7A_CC_UPY_Utlsn Final'!$A$11:$R$63</definedName>
    <definedName name="d">#REF!</definedName>
    <definedName name="_xlnm.Database" localSheetId="44">#REF!</definedName>
    <definedName name="_xlnm.Database" localSheetId="68">#REF!</definedName>
    <definedName name="_xlnm.Database" localSheetId="30">#REF!</definedName>
    <definedName name="_xlnm.Database" localSheetId="40">#REF!</definedName>
    <definedName name="_xlnm.Database" localSheetId="42">#REF!</definedName>
    <definedName name="_xlnm.Database" localSheetId="50">#REF!</definedName>
    <definedName name="_xlnm.Database" localSheetId="51">#REF!</definedName>
    <definedName name="_xlnm.Database" localSheetId="4">#REF!</definedName>
    <definedName name="_xlnm.Database" localSheetId="27">#REF!</definedName>
    <definedName name="_xlnm.Database" localSheetId="21">#REF!</definedName>
    <definedName name="_xlnm.Database">#REF!</definedName>
    <definedName name="e" localSheetId="44">#REF!</definedName>
    <definedName name="e" localSheetId="68">#REF!</definedName>
    <definedName name="e" localSheetId="30">#REF!</definedName>
    <definedName name="e" localSheetId="40">#REF!</definedName>
    <definedName name="e" localSheetId="42">#REF!</definedName>
    <definedName name="e" localSheetId="50">#REF!</definedName>
    <definedName name="e" localSheetId="51">#REF!</definedName>
    <definedName name="e" localSheetId="4">#REF!</definedName>
    <definedName name="e" localSheetId="27">#REF!</definedName>
    <definedName name="e" localSheetId="21">#REF!</definedName>
    <definedName name="e">#REF!</definedName>
    <definedName name="ff" localSheetId="44">#REF!</definedName>
    <definedName name="ff" localSheetId="68">#REF!</definedName>
    <definedName name="ff" localSheetId="30">#REF!</definedName>
    <definedName name="ff" localSheetId="40">#REF!</definedName>
    <definedName name="ff" localSheetId="42">#REF!</definedName>
    <definedName name="ff" localSheetId="50">#REF!</definedName>
    <definedName name="ff" localSheetId="51">#REF!</definedName>
    <definedName name="ff" localSheetId="4">#REF!</definedName>
    <definedName name="ff" localSheetId="27">#REF!</definedName>
    <definedName name="ff" localSheetId="21">#REF!</definedName>
    <definedName name="ff">#REF!</definedName>
    <definedName name="_xlnm.Print_Area" localSheetId="39">'AT- 13 Mode of cooking'!$A$1:$H$67</definedName>
    <definedName name="_xlnm.Print_Area" localSheetId="44">'AT_17_Coverage-RBSK '!$A$1:$L$69</definedName>
    <definedName name="_xlnm.Print_Area" localSheetId="46">AT_19_Impl_Agency!$A$1:$J$74</definedName>
    <definedName name="_xlnm.Print_Area" localSheetId="47">'AT_20_CentralCookingagency '!$A$1:$M$69</definedName>
    <definedName name="_xlnm.Print_Area" localSheetId="5">'AT_2A_fundflow (2)'!$A$1:$V$30</definedName>
    <definedName name="_xlnm.Print_Area" localSheetId="68">AT_31_Budget_provision!$A$1:$AD$37</definedName>
    <definedName name="_xlnm.Print_Area" localSheetId="30">'AT-10 B (2)'!$A$1:$I$71</definedName>
    <definedName name="_xlnm.Print_Area" localSheetId="31">'AT-10 C'!$A$1:$J$60</definedName>
    <definedName name="_xlnm.Print_Area" localSheetId="33">'AT-10 E'!$A$1:$H$67</definedName>
    <definedName name="_xlnm.Print_Area" localSheetId="34">'AT-10 F'!$A$1:$H$67</definedName>
    <definedName name="_xlnm.Print_Area" localSheetId="28">'AT10_MME (2)'!$A$1:$H$32</definedName>
    <definedName name="_xlnm.Print_Area" localSheetId="29">AT10A_!$A$1:$E$70</definedName>
    <definedName name="_xlnm.Print_Area" localSheetId="32">'AT-10D'!$A$1:$H$44</definedName>
    <definedName name="_xlnm.Print_Area" localSheetId="35">'AT11_KS Year wise'!$A$1:$K$34</definedName>
    <definedName name="_xlnm.Print_Area" localSheetId="36">'AT11A_KS-District wise (2)'!$A$1:$K$71</definedName>
    <definedName name="_xlnm.Print_Area" localSheetId="37">'AT12_KD-New'!$A$1:$K$69</definedName>
    <definedName name="_xlnm.Print_Area" localSheetId="38">'AT12A_KD-Replacement'!$A$1:$K$69</definedName>
    <definedName name="_xlnm.Print_Area" localSheetId="40">'AT-14'!$A$1:$N$66</definedName>
    <definedName name="_xlnm.Print_Area" localSheetId="41">'AT-14 A'!$A$1:$H$66</definedName>
    <definedName name="_xlnm.Print_Area" localSheetId="42">'AT-15'!$A$1:$L$65</definedName>
    <definedName name="_xlnm.Print_Area" localSheetId="43">'AT-16'!$A$1:$K$67</definedName>
    <definedName name="_xlnm.Print_Area" localSheetId="45">'AT18_Details_Community '!$A$1:$F$69</definedName>
    <definedName name="_xlnm.Print_Area" localSheetId="3">'AT-1-Gen_Info '!$A$1:$T$55</definedName>
    <definedName name="_xlnm.Print_Area" localSheetId="50">'AT-23 MIS'!$A$1:$M$69</definedName>
    <definedName name="_xlnm.Print_Area" localSheetId="51">'AT-23A _AMS'!$A$1:$L$73</definedName>
    <definedName name="_xlnm.Print_Area" localSheetId="52">'AT-24'!$A$1:$M$68</definedName>
    <definedName name="_xlnm.Print_Area" localSheetId="53">'AT-25'!$A$1:$F$46</definedName>
    <definedName name="_xlnm.Print_Area" localSheetId="55">'AT26_NoWD (2)'!$A$1:$L$31</definedName>
    <definedName name="_xlnm.Print_Area" localSheetId="56">'AT26A_NoWD (2)'!$A$1:$K$32</definedName>
    <definedName name="_xlnm.Print_Area" localSheetId="57">AT27_Req_FG_CA_Pry!$A$1:$T$72</definedName>
    <definedName name="_xlnm.Print_Area" localSheetId="58">'AT27A_Req_FG_CA_U Pry '!$A$1:$T$72</definedName>
    <definedName name="_xlnm.Print_Area" localSheetId="59">'AT27B_Req_FG_CA_N CLP'!$A$1:$P$72</definedName>
    <definedName name="_xlnm.Print_Area" localSheetId="60">'AT27C_Req_FG_Drought -Pry '!$A$1:$P$71</definedName>
    <definedName name="_xlnm.Print_Area" localSheetId="61">'AT27D_Req_FG_Drought -UPry '!$A$1:$P$71</definedName>
    <definedName name="_xlnm.Print_Area" localSheetId="62">'AT28 Rqmt kitchen'!$A$1:$R$69</definedName>
    <definedName name="_xlnm.Print_Area" localSheetId="63">'AT-28A_RqmtPlinthArea'!$A$1:$S$69</definedName>
    <definedName name="_xlnm.Print_Area" localSheetId="64">'AT-28B_Kitchen repair'!$A$1:$G$68</definedName>
    <definedName name="_xlnm.Print_Area" localSheetId="66">'AT29_A_Replacement KD'!$A$1:$V$69</definedName>
    <definedName name="_xlnm.Print_Area" localSheetId="65">'AT29_Replacement KD '!$A$1:$V$69</definedName>
    <definedName name="_xlnm.Print_Area" localSheetId="6">'AT-2B_DBT'!$A$1:$L$35</definedName>
    <definedName name="_xlnm.Print_Area" localSheetId="4">'AT-2-S1 BUDGET (2)'!$A$1:$V$32</definedName>
    <definedName name="_xlnm.Print_Area" localSheetId="67">'AT-30_Coook-cum-Helper'!$A$1:$L$68</definedName>
    <definedName name="_xlnm.Print_Area" localSheetId="69">'AT32_Drought Pry Util'!$A$1:$L$69</definedName>
    <definedName name="_xlnm.Print_Area" localSheetId="70">'AT-32A Drought UPry Util'!$A$1:$L$70</definedName>
    <definedName name="_xlnm.Print_Area" localSheetId="8">'AT3A_cvrg(Insti)_PY'!$A$1:$N$74</definedName>
    <definedName name="_xlnm.Print_Area" localSheetId="9">'AT3B_cvrg(Insti)_UPY '!$A$1:$N$74</definedName>
    <definedName name="_xlnm.Print_Area" localSheetId="10">'AT3C_cvrg(Insti)_UPY '!$A$1:$N$74</definedName>
    <definedName name="_xlnm.Print_Area" localSheetId="25" xml:space="preserve">      'AT-8_Hon_CCH_PS'!$A$1:$V$71</definedName>
    <definedName name="_xlnm.Print_Area" localSheetId="26">'AT-8A_Hon_CCH_MS'!$A$1:$V$71</definedName>
    <definedName name="_xlnm.Print_Area" localSheetId="27">'AT9_TA PS MS'!$A$1:$I$69</definedName>
    <definedName name="_xlnm.Print_Area" localSheetId="1">Contents!$A$1:$C$69</definedName>
    <definedName name="_xlnm.Print_Area" localSheetId="11">'enrolment vs availed_PY'!$A$1:$Q$72</definedName>
    <definedName name="_xlnm.Print_Area" localSheetId="12">'enrolment vs availed_UPY'!$A$1:$Q$73</definedName>
    <definedName name="_xlnm.Print_Area" localSheetId="2">Sheet1!$A$1:$J$24</definedName>
    <definedName name="_xlnm.Print_Area" localSheetId="54">'Sheet1 (2)'!$A$1:$J$24</definedName>
    <definedName name="_xlnm.Print_Area" localSheetId="14">T5_PLAN_vs_PRFM!$A$1:$J$70</definedName>
    <definedName name="_xlnm.Print_Area" localSheetId="15">'T5A_PLAN_vs_PRFM '!$A$1:$J$70</definedName>
    <definedName name="_xlnm.Print_Area" localSheetId="16">'T5B_PLAN_vs_PRFM  (2)'!$A$1:$J$70</definedName>
    <definedName name="_xlnm.Print_Area" localSheetId="17">'T5C_Drought_PLAN_vs_PRFM '!$A$1:$J$70</definedName>
    <definedName name="_xlnm.Print_Area" localSheetId="18">'T5D_Drought_PLAN_vs_PRFM  '!$A$1:$J$70</definedName>
    <definedName name="_xlnm.Print_Area" localSheetId="19">'T6_FG_py_Utlsn (3)'!$A$1:$L$71</definedName>
    <definedName name="_xlnm.Print_Area" localSheetId="20">'T6A_FG_Upy_Utlsn  (3)'!$A$1:$L$71</definedName>
    <definedName name="_xlnm.Print_Area" localSheetId="21">'T6B_Pay_FG_FCI-Pry+UPRY'!$A$1:$M$74</definedName>
    <definedName name="_xlnm.Print_Area" localSheetId="22">T6C_Coarse_Grain!$A$1:$L$72</definedName>
    <definedName name="_xlnm.Print_Area" localSheetId="23">'T7_CC_PY_Utlsn Final'!$A$1:$R$70</definedName>
    <definedName name="_xlnm.Print_Area" localSheetId="24">'T7A_CC_UPY_Utlsn Final'!$A$1:$R$70</definedName>
    <definedName name="_xlnm.Print_Titles" localSheetId="39">'AT- 13 Mode of cooking'!$7:$9</definedName>
    <definedName name="_xlnm.Print_Titles" localSheetId="44">'AT_17_Coverage-RBSK '!$9:$11</definedName>
    <definedName name="_xlnm.Print_Titles" localSheetId="46">AT_19_Impl_Agency!$7:$9</definedName>
    <definedName name="_xlnm.Print_Titles" localSheetId="47">'AT_20_CentralCookingagency '!$9:$11</definedName>
    <definedName name="_xlnm.Print_Titles" localSheetId="30">'AT-10 B (2)'!$7:$11</definedName>
    <definedName name="_xlnm.Print_Titles" localSheetId="33">'AT-10 E'!$7:$8</definedName>
    <definedName name="_xlnm.Print_Titles" localSheetId="34">'AT-10 F'!$7:$8</definedName>
    <definedName name="_xlnm.Print_Titles" localSheetId="29">AT10A_!$10:$12</definedName>
    <definedName name="_xlnm.Print_Titles" localSheetId="36">'AT11A_KS-District wise (2)'!$9:$11</definedName>
    <definedName name="_xlnm.Print_Titles" localSheetId="37">'AT12_KD-New'!$9:$11</definedName>
    <definedName name="_xlnm.Print_Titles" localSheetId="38">'AT12A_KD-Replacement'!$2:$11</definedName>
    <definedName name="_xlnm.Print_Titles" localSheetId="40">'AT-14'!$6:$8</definedName>
    <definedName name="_xlnm.Print_Titles" localSheetId="41">'AT-14 A'!$6:$8</definedName>
    <definedName name="_xlnm.Print_Titles" localSheetId="42">'AT-15'!$6:$8</definedName>
    <definedName name="_xlnm.Print_Titles" localSheetId="43">'AT-16'!$6:$8</definedName>
    <definedName name="_xlnm.Print_Titles" localSheetId="45">'AT18_Details_Community '!$9:$11</definedName>
    <definedName name="_xlnm.Print_Titles" localSheetId="48">'AT-21'!$6:$8</definedName>
    <definedName name="_xlnm.Print_Titles" localSheetId="50">'AT-23 MIS'!$9:$11</definedName>
    <definedName name="_xlnm.Print_Titles" localSheetId="51">'AT-23A _AMS'!$13:$15</definedName>
    <definedName name="_xlnm.Print_Titles" localSheetId="52">'AT-24'!$6:$10</definedName>
    <definedName name="_xlnm.Print_Titles" localSheetId="57">AT27_Req_FG_CA_Pry!$8:$10</definedName>
    <definedName name="_xlnm.Print_Titles" localSheetId="58">'AT27A_Req_FG_CA_U Pry '!$8:$10</definedName>
    <definedName name="_xlnm.Print_Titles" localSheetId="59">'AT27B_Req_FG_CA_N CLP'!$8:$10</definedName>
    <definedName name="_xlnm.Print_Titles" localSheetId="60">'AT27C_Req_FG_Drought -Pry '!$8:$10</definedName>
    <definedName name="_xlnm.Print_Titles" localSheetId="61">'AT27D_Req_FG_Drought -UPry '!$7:$9</definedName>
    <definedName name="_xlnm.Print_Titles" localSheetId="62">'AT28 Rqmt kitchen'!$8:$10</definedName>
    <definedName name="_xlnm.Print_Titles" localSheetId="63">'AT-28A_RqmtPlinthArea'!$8:$10</definedName>
    <definedName name="_xlnm.Print_Titles" localSheetId="64">'AT-28B_Kitchen repair'!$8:$10</definedName>
    <definedName name="_xlnm.Print_Titles" localSheetId="66">'AT29_A_Replacement KD'!$8:$11</definedName>
    <definedName name="_xlnm.Print_Titles" localSheetId="65">'AT29_Replacement KD '!$8:$11</definedName>
    <definedName name="_xlnm.Print_Titles" localSheetId="7">'AT-3'!$7:$8</definedName>
    <definedName name="_xlnm.Print_Titles" localSheetId="67">'AT-30_Coook-cum-Helper'!$7:$10</definedName>
    <definedName name="_xlnm.Print_Titles" localSheetId="69">'AT32_Drought Pry Util'!$9:$11</definedName>
    <definedName name="_xlnm.Print_Titles" localSheetId="70">'AT-32A Drought UPry Util'!$9:$11</definedName>
    <definedName name="_xlnm.Print_Titles" localSheetId="8">'AT3A_cvrg(Insti)_PY'!$9:$11</definedName>
    <definedName name="_xlnm.Print_Titles" localSheetId="9">'AT3B_cvrg(Insti)_UPY '!$8:$10</definedName>
    <definedName name="_xlnm.Print_Titles" localSheetId="10">'AT3C_cvrg(Insti)_UPY '!$8:$10</definedName>
    <definedName name="_xlnm.Print_Titles" localSheetId="13">'AT-4B'!$7:$8</definedName>
    <definedName name="_xlnm.Print_Titles" localSheetId="25">'AT-8_Hon_CCH_PS'!$9:$11</definedName>
    <definedName name="_xlnm.Print_Titles" localSheetId="26">'AT-8A_Hon_CCH_MS'!$9:$11</definedName>
    <definedName name="_xlnm.Print_Titles" localSheetId="27">'AT9_TA PS MS'!$9:$10</definedName>
    <definedName name="_xlnm.Print_Titles" localSheetId="11">'enrolment vs availed_PY'!$8:$10</definedName>
    <definedName name="_xlnm.Print_Titles" localSheetId="12">'enrolment vs availed_UPY'!$8:$10</definedName>
    <definedName name="_xlnm.Print_Titles" localSheetId="14">T5_PLAN_vs_PRFM!$9:$11</definedName>
    <definedName name="_xlnm.Print_Titles" localSheetId="15">'T5A_PLAN_vs_PRFM '!$9:$11</definedName>
    <definedName name="_xlnm.Print_Titles" localSheetId="16">'T5B_PLAN_vs_PRFM  (2)'!$9:$11</definedName>
    <definedName name="_xlnm.Print_Titles" localSheetId="17">'T5C_Drought_PLAN_vs_PRFM '!$9:$11</definedName>
    <definedName name="_xlnm.Print_Titles" localSheetId="18">'T5D_Drought_PLAN_vs_PRFM  '!$9:$11</definedName>
    <definedName name="_xlnm.Print_Titles" localSheetId="19">'T6_FG_py_Utlsn (3)'!$9:$11</definedName>
    <definedName name="_xlnm.Print_Titles" localSheetId="20">'T6A_FG_Upy_Utlsn  (3)'!$8:$10</definedName>
    <definedName name="_xlnm.Print_Titles" localSheetId="21">'T6B_Pay_FG_FCI-Pry+UPRY'!$9:$12</definedName>
    <definedName name="_xlnm.Print_Titles" localSheetId="22">T6C_Coarse_Grain!$9:$11</definedName>
    <definedName name="_xlnm.Print_Titles" localSheetId="23">'T7_CC_PY_Utlsn Final'!$9:$11</definedName>
    <definedName name="_xlnm.Print_Titles" localSheetId="24">'T7A_CC_UPY_Utlsn Final'!$9:$11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9" i="223" l="1"/>
  <c r="I69" i="223"/>
  <c r="G69" i="223"/>
  <c r="I66" i="223"/>
  <c r="H66" i="223"/>
  <c r="O67" i="127"/>
  <c r="M13" i="127"/>
  <c r="M14" i="127"/>
  <c r="M15" i="127"/>
  <c r="M16" i="127"/>
  <c r="M17" i="127"/>
  <c r="M18" i="127"/>
  <c r="M19" i="127"/>
  <c r="M20" i="127"/>
  <c r="O20" i="127" s="1"/>
  <c r="M21" i="127"/>
  <c r="M22" i="127"/>
  <c r="M23" i="127"/>
  <c r="M24" i="127"/>
  <c r="M25" i="127"/>
  <c r="M26" i="127"/>
  <c r="M27" i="127"/>
  <c r="M28" i="127"/>
  <c r="O28" i="127" s="1"/>
  <c r="M29" i="127"/>
  <c r="M30" i="127"/>
  <c r="M31" i="127"/>
  <c r="M32" i="127"/>
  <c r="M33" i="127"/>
  <c r="M34" i="127"/>
  <c r="M35" i="127"/>
  <c r="M36" i="127"/>
  <c r="O36" i="127" s="1"/>
  <c r="M37" i="127"/>
  <c r="M38" i="127"/>
  <c r="M39" i="127"/>
  <c r="M40" i="127"/>
  <c r="M41" i="127"/>
  <c r="M42" i="127"/>
  <c r="M43" i="127"/>
  <c r="M44" i="127"/>
  <c r="O44" i="127" s="1"/>
  <c r="M45" i="127"/>
  <c r="M46" i="127"/>
  <c r="M47" i="127"/>
  <c r="M48" i="127"/>
  <c r="M49" i="127"/>
  <c r="M50" i="127"/>
  <c r="M51" i="127"/>
  <c r="M52" i="127"/>
  <c r="O52" i="127" s="1"/>
  <c r="M53" i="127"/>
  <c r="M54" i="127"/>
  <c r="M55" i="127"/>
  <c r="M56" i="127"/>
  <c r="M57" i="127"/>
  <c r="M58" i="127"/>
  <c r="M59" i="127"/>
  <c r="M60" i="127"/>
  <c r="O60" i="127" s="1"/>
  <c r="M61" i="127"/>
  <c r="M62" i="127"/>
  <c r="M12" i="127"/>
  <c r="M13" i="111"/>
  <c r="O13" i="127" s="1"/>
  <c r="M14" i="111"/>
  <c r="M15" i="111"/>
  <c r="M16" i="111"/>
  <c r="M17" i="111"/>
  <c r="O17" i="127" s="1"/>
  <c r="M18" i="111"/>
  <c r="M19" i="111"/>
  <c r="M20" i="111"/>
  <c r="M21" i="111"/>
  <c r="O21" i="127" s="1"/>
  <c r="M22" i="111"/>
  <c r="M23" i="111"/>
  <c r="M24" i="111"/>
  <c r="M25" i="111"/>
  <c r="O25" i="127" s="1"/>
  <c r="M26" i="111"/>
  <c r="M27" i="111"/>
  <c r="M28" i="111"/>
  <c r="M29" i="111"/>
  <c r="O29" i="127" s="1"/>
  <c r="M30" i="111"/>
  <c r="M31" i="111"/>
  <c r="M32" i="111"/>
  <c r="M33" i="111"/>
  <c r="O33" i="127" s="1"/>
  <c r="M34" i="111"/>
  <c r="M35" i="111"/>
  <c r="M36" i="111"/>
  <c r="M37" i="111"/>
  <c r="O37" i="127" s="1"/>
  <c r="M38" i="111"/>
  <c r="M39" i="111"/>
  <c r="M40" i="111"/>
  <c r="M41" i="111"/>
  <c r="O41" i="127" s="1"/>
  <c r="M42" i="111"/>
  <c r="M43" i="111"/>
  <c r="M44" i="111"/>
  <c r="M45" i="111"/>
  <c r="O45" i="127" s="1"/>
  <c r="M46" i="111"/>
  <c r="M47" i="111"/>
  <c r="M48" i="111"/>
  <c r="M49" i="111"/>
  <c r="O49" i="127" s="1"/>
  <c r="M50" i="111"/>
  <c r="M51" i="111"/>
  <c r="M52" i="111"/>
  <c r="M53" i="111"/>
  <c r="O53" i="127" s="1"/>
  <c r="M54" i="111"/>
  <c r="M55" i="111"/>
  <c r="M56" i="111"/>
  <c r="M57" i="111"/>
  <c r="O57" i="127" s="1"/>
  <c r="M58" i="111"/>
  <c r="M59" i="111"/>
  <c r="M60" i="111"/>
  <c r="M61" i="111"/>
  <c r="O61" i="127" s="1"/>
  <c r="M62" i="111"/>
  <c r="M12" i="11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12" i="4"/>
  <c r="O14" i="127"/>
  <c r="O16" i="127"/>
  <c r="O18" i="127"/>
  <c r="O22" i="127"/>
  <c r="O24" i="127"/>
  <c r="O26" i="127"/>
  <c r="O30" i="127"/>
  <c r="O32" i="127"/>
  <c r="O34" i="127"/>
  <c r="O38" i="127"/>
  <c r="O40" i="127"/>
  <c r="O42" i="127"/>
  <c r="O46" i="127"/>
  <c r="O48" i="127"/>
  <c r="O50" i="127"/>
  <c r="O54" i="127"/>
  <c r="O56" i="127"/>
  <c r="O58" i="127"/>
  <c r="O62" i="127"/>
  <c r="O59" i="127" l="1"/>
  <c r="O55" i="127"/>
  <c r="O51" i="127"/>
  <c r="O47" i="127"/>
  <c r="O43" i="127"/>
  <c r="O39" i="127"/>
  <c r="O35" i="127"/>
  <c r="O31" i="127"/>
  <c r="O27" i="127"/>
  <c r="O23" i="127"/>
  <c r="O19" i="127"/>
  <c r="O15" i="127"/>
  <c r="O12" i="127"/>
  <c r="O63" i="127" s="1"/>
  <c r="G64" i="59"/>
  <c r="E64" i="221" l="1"/>
  <c r="F64" i="221"/>
  <c r="G64" i="221"/>
  <c r="H64" i="221"/>
  <c r="I64" i="221"/>
  <c r="J64" i="221"/>
  <c r="K64" i="221"/>
  <c r="L64" i="221"/>
  <c r="M64" i="221"/>
  <c r="N64" i="221"/>
  <c r="O64" i="221"/>
  <c r="P64" i="221"/>
  <c r="Q64" i="221"/>
  <c r="R64" i="221"/>
  <c r="S64" i="221"/>
  <c r="T64" i="221"/>
  <c r="U64" i="221"/>
  <c r="V64" i="221"/>
  <c r="D64" i="221"/>
  <c r="S66" i="218"/>
  <c r="R66" i="218"/>
  <c r="Q64" i="218"/>
  <c r="R64" i="218"/>
  <c r="P64" i="218"/>
  <c r="O64" i="218"/>
  <c r="E66" i="181" l="1"/>
  <c r="I66" i="180"/>
  <c r="J66" i="179"/>
  <c r="D64" i="215" l="1"/>
  <c r="F67" i="223"/>
  <c r="D68" i="223"/>
  <c r="S14" i="196"/>
  <c r="S15" i="196"/>
  <c r="S16" i="196"/>
  <c r="S17" i="196"/>
  <c r="S18" i="196"/>
  <c r="S19" i="196"/>
  <c r="S20" i="196"/>
  <c r="S21" i="196"/>
  <c r="S22" i="196"/>
  <c r="S23" i="196"/>
  <c r="S24" i="196"/>
  <c r="S25" i="196"/>
  <c r="S26" i="196"/>
  <c r="S27" i="196"/>
  <c r="S28" i="196"/>
  <c r="S29" i="196"/>
  <c r="S30" i="196"/>
  <c r="S31" i="196"/>
  <c r="S32" i="196"/>
  <c r="S33" i="196"/>
  <c r="S34" i="196"/>
  <c r="S35" i="196"/>
  <c r="S36" i="196"/>
  <c r="S37" i="196"/>
  <c r="S38" i="196"/>
  <c r="S39" i="196"/>
  <c r="S40" i="196"/>
  <c r="S41" i="196"/>
  <c r="S42" i="196"/>
  <c r="S43" i="196"/>
  <c r="S44" i="196"/>
  <c r="S45" i="196"/>
  <c r="S46" i="196"/>
  <c r="S47" i="196"/>
  <c r="S48" i="196"/>
  <c r="S49" i="196"/>
  <c r="S50" i="196"/>
  <c r="S51" i="196"/>
  <c r="S52" i="196"/>
  <c r="S53" i="196"/>
  <c r="S54" i="196"/>
  <c r="S55" i="196"/>
  <c r="S56" i="196"/>
  <c r="S57" i="196"/>
  <c r="S58" i="196"/>
  <c r="S59" i="196"/>
  <c r="S60" i="196"/>
  <c r="S61" i="196"/>
  <c r="S62" i="196"/>
  <c r="S63" i="196"/>
  <c r="S13" i="196"/>
  <c r="H62" i="100" l="1"/>
  <c r="D67" i="223" l="1"/>
  <c r="C67" i="223"/>
  <c r="Y13" i="224" l="1"/>
  <c r="Y14" i="224"/>
  <c r="Y15" i="224"/>
  <c r="Y16" i="224"/>
  <c r="Y17" i="224"/>
  <c r="Y18" i="224"/>
  <c r="Y19" i="224"/>
  <c r="Y20" i="224"/>
  <c r="Y21" i="224"/>
  <c r="Y22" i="224"/>
  <c r="Y23" i="224"/>
  <c r="Y24" i="224"/>
  <c r="Y25" i="224"/>
  <c r="Y26" i="224"/>
  <c r="Y27" i="224"/>
  <c r="Y28" i="224"/>
  <c r="Y29" i="224"/>
  <c r="Y30" i="224"/>
  <c r="Y31" i="224"/>
  <c r="Y32" i="224"/>
  <c r="Y33" i="224"/>
  <c r="Y34" i="224"/>
  <c r="Y35" i="224"/>
  <c r="Y36" i="224"/>
  <c r="Y37" i="224"/>
  <c r="Y38" i="224"/>
  <c r="Y39" i="224"/>
  <c r="Y40" i="224"/>
  <c r="Y41" i="224"/>
  <c r="Y42" i="224"/>
  <c r="Y43" i="224"/>
  <c r="Y44" i="224"/>
  <c r="Y45" i="224"/>
  <c r="Y46" i="224"/>
  <c r="Y47" i="224"/>
  <c r="Y48" i="224"/>
  <c r="Y49" i="224"/>
  <c r="Y50" i="224"/>
  <c r="Y51" i="224"/>
  <c r="Y52" i="224"/>
  <c r="Y53" i="224"/>
  <c r="Y54" i="224"/>
  <c r="Y55" i="224"/>
  <c r="Y56" i="224"/>
  <c r="Y57" i="224"/>
  <c r="Y58" i="224"/>
  <c r="Y59" i="224"/>
  <c r="Y60" i="224"/>
  <c r="Y61" i="224"/>
  <c r="Y62" i="224"/>
  <c r="Y12" i="224"/>
  <c r="V63" i="224" l="1"/>
  <c r="U63" i="224"/>
  <c r="O63" i="224"/>
  <c r="N63" i="224"/>
  <c r="L63" i="224"/>
  <c r="K63" i="224"/>
  <c r="I63" i="224"/>
  <c r="H63" i="224"/>
  <c r="F63" i="224"/>
  <c r="E63" i="224"/>
  <c r="D63" i="224"/>
  <c r="L73" i="224" s="1"/>
  <c r="C63" i="224"/>
  <c r="R62" i="224"/>
  <c r="Q62" i="224"/>
  <c r="S62" i="224" s="1"/>
  <c r="P62" i="224"/>
  <c r="M62" i="224"/>
  <c r="J62" i="224"/>
  <c r="G62" i="224"/>
  <c r="R61" i="224"/>
  <c r="Q61" i="224"/>
  <c r="S61" i="224" s="1"/>
  <c r="P61" i="224"/>
  <c r="M61" i="224"/>
  <c r="J61" i="224"/>
  <c r="G61" i="224"/>
  <c r="AB60" i="224"/>
  <c r="X60" i="224"/>
  <c r="AA60" i="224" s="1"/>
  <c r="S60" i="224"/>
  <c r="R60" i="224"/>
  <c r="Q60" i="224"/>
  <c r="P60" i="224"/>
  <c r="M60" i="224"/>
  <c r="J60" i="224"/>
  <c r="G60" i="224"/>
  <c r="R59" i="224"/>
  <c r="S59" i="224" s="1"/>
  <c r="Q59" i="224"/>
  <c r="P59" i="224"/>
  <c r="M59" i="224"/>
  <c r="J59" i="224"/>
  <c r="G59" i="224"/>
  <c r="R58" i="224"/>
  <c r="Q58" i="224"/>
  <c r="S58" i="224" s="1"/>
  <c r="P58" i="224"/>
  <c r="M58" i="224"/>
  <c r="J58" i="224"/>
  <c r="G58" i="224"/>
  <c r="R57" i="224"/>
  <c r="Q57" i="224"/>
  <c r="P57" i="224"/>
  <c r="M57" i="224"/>
  <c r="J57" i="224"/>
  <c r="G57" i="224"/>
  <c r="R56" i="224"/>
  <c r="Q56" i="224"/>
  <c r="S56" i="224" s="1"/>
  <c r="P56" i="224"/>
  <c r="M56" i="224"/>
  <c r="J56" i="224"/>
  <c r="G56" i="224"/>
  <c r="R55" i="224"/>
  <c r="Q55" i="224"/>
  <c r="S55" i="224" s="1"/>
  <c r="P55" i="224"/>
  <c r="M55" i="224"/>
  <c r="J55" i="224"/>
  <c r="G55" i="224"/>
  <c r="R54" i="224"/>
  <c r="Q54" i="224"/>
  <c r="P54" i="224"/>
  <c r="M54" i="224"/>
  <c r="J54" i="224"/>
  <c r="G54" i="224"/>
  <c r="R53" i="224"/>
  <c r="Q53" i="224"/>
  <c r="S53" i="224" s="1"/>
  <c r="P53" i="224"/>
  <c r="M53" i="224"/>
  <c r="J53" i="224"/>
  <c r="G53" i="224"/>
  <c r="S52" i="224"/>
  <c r="R52" i="224"/>
  <c r="Q52" i="224"/>
  <c r="P52" i="224"/>
  <c r="M52" i="224"/>
  <c r="J52" i="224"/>
  <c r="G52" i="224"/>
  <c r="R51" i="224"/>
  <c r="S51" i="224" s="1"/>
  <c r="Q51" i="224"/>
  <c r="P51" i="224"/>
  <c r="M51" i="224"/>
  <c r="J51" i="224"/>
  <c r="G51" i="224"/>
  <c r="R50" i="224"/>
  <c r="Q50" i="224"/>
  <c r="S50" i="224" s="1"/>
  <c r="P50" i="224"/>
  <c r="M50" i="224"/>
  <c r="J50" i="224"/>
  <c r="G50" i="224"/>
  <c r="R49" i="224"/>
  <c r="Q49" i="224"/>
  <c r="P49" i="224"/>
  <c r="M49" i="224"/>
  <c r="J49" i="224"/>
  <c r="G49" i="224"/>
  <c r="R48" i="224"/>
  <c r="Q48" i="224"/>
  <c r="S48" i="224" s="1"/>
  <c r="P48" i="224"/>
  <c r="M48" i="224"/>
  <c r="J48" i="224"/>
  <c r="G48" i="224"/>
  <c r="R47" i="224"/>
  <c r="Q47" i="224"/>
  <c r="S47" i="224" s="1"/>
  <c r="P47" i="224"/>
  <c r="M47" i="224"/>
  <c r="J47" i="224"/>
  <c r="G47" i="224"/>
  <c r="R46" i="224"/>
  <c r="Q46" i="224"/>
  <c r="P46" i="224"/>
  <c r="M46" i="224"/>
  <c r="J46" i="224"/>
  <c r="G46" i="224"/>
  <c r="R45" i="224"/>
  <c r="Q45" i="224"/>
  <c r="S45" i="224" s="1"/>
  <c r="P45" i="224"/>
  <c r="M45" i="224"/>
  <c r="J45" i="224"/>
  <c r="G45" i="224"/>
  <c r="S44" i="224"/>
  <c r="R44" i="224"/>
  <c r="Q44" i="224"/>
  <c r="P44" i="224"/>
  <c r="M44" i="224"/>
  <c r="J44" i="224"/>
  <c r="G44" i="224"/>
  <c r="R43" i="224"/>
  <c r="S43" i="224" s="1"/>
  <c r="Q43" i="224"/>
  <c r="P43" i="224"/>
  <c r="M43" i="224"/>
  <c r="J43" i="224"/>
  <c r="G43" i="224"/>
  <c r="R42" i="224"/>
  <c r="Q42" i="224"/>
  <c r="S42" i="224" s="1"/>
  <c r="P42" i="224"/>
  <c r="M42" i="224"/>
  <c r="J42" i="224"/>
  <c r="G42" i="224"/>
  <c r="R41" i="224"/>
  <c r="Q41" i="224"/>
  <c r="P41" i="224"/>
  <c r="M41" i="224"/>
  <c r="J41" i="224"/>
  <c r="G41" i="224"/>
  <c r="R40" i="224"/>
  <c r="Q40" i="224"/>
  <c r="S40" i="224" s="1"/>
  <c r="P40" i="224"/>
  <c r="M40" i="224"/>
  <c r="J40" i="224"/>
  <c r="G40" i="224"/>
  <c r="R39" i="224"/>
  <c r="Q39" i="224"/>
  <c r="S39" i="224" s="1"/>
  <c r="P39" i="224"/>
  <c r="M39" i="224"/>
  <c r="J39" i="224"/>
  <c r="G39" i="224"/>
  <c r="R38" i="224"/>
  <c r="Q38" i="224"/>
  <c r="P38" i="224"/>
  <c r="M38" i="224"/>
  <c r="J38" i="224"/>
  <c r="G38" i="224"/>
  <c r="AB37" i="224"/>
  <c r="X37" i="224"/>
  <c r="AA37" i="224" s="1"/>
  <c r="R37" i="224"/>
  <c r="Q37" i="224"/>
  <c r="P37" i="224"/>
  <c r="M37" i="224"/>
  <c r="J37" i="224"/>
  <c r="G37" i="224"/>
  <c r="AB36" i="224"/>
  <c r="X36" i="224"/>
  <c r="AA36" i="224" s="1"/>
  <c r="R36" i="224"/>
  <c r="Q36" i="224"/>
  <c r="S36" i="224" s="1"/>
  <c r="P36" i="224"/>
  <c r="M36" i="224"/>
  <c r="J36" i="224"/>
  <c r="G36" i="224"/>
  <c r="S35" i="224"/>
  <c r="R35" i="224"/>
  <c r="Q35" i="224"/>
  <c r="P35" i="224"/>
  <c r="M35" i="224"/>
  <c r="J35" i="224"/>
  <c r="G35" i="224"/>
  <c r="R34" i="224"/>
  <c r="Q34" i="224"/>
  <c r="S34" i="224" s="1"/>
  <c r="P34" i="224"/>
  <c r="M34" i="224"/>
  <c r="J34" i="224"/>
  <c r="G34" i="224"/>
  <c r="R33" i="224"/>
  <c r="Q33" i="224"/>
  <c r="S33" i="224" s="1"/>
  <c r="P33" i="224"/>
  <c r="M33" i="224"/>
  <c r="J33" i="224"/>
  <c r="G33" i="224"/>
  <c r="R32" i="224"/>
  <c r="S32" i="224" s="1"/>
  <c r="Q32" i="224"/>
  <c r="P32" i="224"/>
  <c r="M32" i="224"/>
  <c r="J32" i="224"/>
  <c r="G32" i="224"/>
  <c r="R31" i="224"/>
  <c r="Q31" i="224"/>
  <c r="S31" i="224" s="1"/>
  <c r="P31" i="224"/>
  <c r="M31" i="224"/>
  <c r="J31" i="224"/>
  <c r="G31" i="224"/>
  <c r="R30" i="224"/>
  <c r="Q30" i="224"/>
  <c r="S30" i="224" s="1"/>
  <c r="P30" i="224"/>
  <c r="M30" i="224"/>
  <c r="J30" i="224"/>
  <c r="G30" i="224"/>
  <c r="R29" i="224"/>
  <c r="Q29" i="224"/>
  <c r="S29" i="224" s="1"/>
  <c r="P29" i="224"/>
  <c r="M29" i="224"/>
  <c r="J29" i="224"/>
  <c r="G29" i="224"/>
  <c r="R28" i="224"/>
  <c r="Q28" i="224"/>
  <c r="S28" i="224" s="1"/>
  <c r="P28" i="224"/>
  <c r="M28" i="224"/>
  <c r="J28" i="224"/>
  <c r="G28" i="224"/>
  <c r="S27" i="224"/>
  <c r="R27" i="224"/>
  <c r="Q27" i="224"/>
  <c r="P27" i="224"/>
  <c r="M27" i="224"/>
  <c r="J27" i="224"/>
  <c r="G27" i="224"/>
  <c r="R26" i="224"/>
  <c r="Q26" i="224"/>
  <c r="S26" i="224" s="1"/>
  <c r="P26" i="224"/>
  <c r="M26" i="224"/>
  <c r="J26" i="224"/>
  <c r="G26" i="224"/>
  <c r="R25" i="224"/>
  <c r="Q25" i="224"/>
  <c r="S25" i="224" s="1"/>
  <c r="P25" i="224"/>
  <c r="M25" i="224"/>
  <c r="J25" i="224"/>
  <c r="G25" i="224"/>
  <c r="R24" i="224"/>
  <c r="S24" i="224" s="1"/>
  <c r="Q24" i="224"/>
  <c r="P24" i="224"/>
  <c r="M24" i="224"/>
  <c r="J24" i="224"/>
  <c r="G24" i="224"/>
  <c r="R23" i="224"/>
  <c r="Q23" i="224"/>
  <c r="S23" i="224" s="1"/>
  <c r="P23" i="224"/>
  <c r="M23" i="224"/>
  <c r="J23" i="224"/>
  <c r="G23" i="224"/>
  <c r="R22" i="224"/>
  <c r="Q22" i="224"/>
  <c r="S22" i="224" s="1"/>
  <c r="P22" i="224"/>
  <c r="M22" i="224"/>
  <c r="J22" i="224"/>
  <c r="G22" i="224"/>
  <c r="R21" i="224"/>
  <c r="Q21" i="224"/>
  <c r="S21" i="224" s="1"/>
  <c r="P21" i="224"/>
  <c r="M21" i="224"/>
  <c r="J21" i="224"/>
  <c r="G21" i="224"/>
  <c r="R20" i="224"/>
  <c r="Q20" i="224"/>
  <c r="S20" i="224" s="1"/>
  <c r="P20" i="224"/>
  <c r="M20" i="224"/>
  <c r="J20" i="224"/>
  <c r="G20" i="224"/>
  <c r="S19" i="224"/>
  <c r="R19" i="224"/>
  <c r="Q19" i="224"/>
  <c r="P19" i="224"/>
  <c r="M19" i="224"/>
  <c r="J19" i="224"/>
  <c r="G19" i="224"/>
  <c r="R18" i="224"/>
  <c r="Q18" i="224"/>
  <c r="S18" i="224" s="1"/>
  <c r="P18" i="224"/>
  <c r="M18" i="224"/>
  <c r="J18" i="224"/>
  <c r="G18" i="224"/>
  <c r="R17" i="224"/>
  <c r="Q17" i="224"/>
  <c r="S17" i="224" s="1"/>
  <c r="P17" i="224"/>
  <c r="M17" i="224"/>
  <c r="J17" i="224"/>
  <c r="G17" i="224"/>
  <c r="R16" i="224"/>
  <c r="S16" i="224" s="1"/>
  <c r="Q16" i="224"/>
  <c r="P16" i="224"/>
  <c r="M16" i="224"/>
  <c r="J16" i="224"/>
  <c r="G16" i="224"/>
  <c r="R15" i="224"/>
  <c r="Q15" i="224"/>
  <c r="S15" i="224" s="1"/>
  <c r="P15" i="224"/>
  <c r="M15" i="224"/>
  <c r="J15" i="224"/>
  <c r="G15" i="224"/>
  <c r="R14" i="224"/>
  <c r="Q14" i="224"/>
  <c r="S14" i="224" s="1"/>
  <c r="P14" i="224"/>
  <c r="M14" i="224"/>
  <c r="J14" i="224"/>
  <c r="G14" i="224"/>
  <c r="X13" i="224"/>
  <c r="X14" i="224" s="1"/>
  <c r="R13" i="224"/>
  <c r="Q13" i="224"/>
  <c r="S13" i="224" s="1"/>
  <c r="P13" i="224"/>
  <c r="M13" i="224"/>
  <c r="J13" i="224"/>
  <c r="G13" i="224"/>
  <c r="W12" i="224"/>
  <c r="R12" i="224"/>
  <c r="Q12" i="224"/>
  <c r="P12" i="224"/>
  <c r="P63" i="224" s="1"/>
  <c r="M12" i="224"/>
  <c r="J12" i="224"/>
  <c r="G12" i="224"/>
  <c r="V63" i="223"/>
  <c r="U63" i="223"/>
  <c r="O63" i="223"/>
  <c r="N63" i="223"/>
  <c r="L63" i="223"/>
  <c r="K63" i="223"/>
  <c r="I63" i="223"/>
  <c r="H63" i="223"/>
  <c r="F63" i="223"/>
  <c r="E63" i="223"/>
  <c r="D63" i="223"/>
  <c r="L74" i="223" s="1"/>
  <c r="C63" i="223"/>
  <c r="R62" i="223"/>
  <c r="Q62" i="223"/>
  <c r="P62" i="223"/>
  <c r="M62" i="223"/>
  <c r="J62" i="223"/>
  <c r="G62" i="223"/>
  <c r="R61" i="223"/>
  <c r="Q61" i="223"/>
  <c r="P61" i="223"/>
  <c r="M61" i="223"/>
  <c r="J61" i="223"/>
  <c r="G61" i="223"/>
  <c r="AB60" i="223"/>
  <c r="Y60" i="223"/>
  <c r="X60" i="223"/>
  <c r="AA60" i="223" s="1"/>
  <c r="R60" i="223"/>
  <c r="S60" i="223" s="1"/>
  <c r="Q60" i="223"/>
  <c r="P60" i="223"/>
  <c r="M60" i="223"/>
  <c r="J60" i="223"/>
  <c r="G60" i="223"/>
  <c r="R59" i="223"/>
  <c r="Q59" i="223"/>
  <c r="S59" i="223" s="1"/>
  <c r="P59" i="223"/>
  <c r="M59" i="223"/>
  <c r="J59" i="223"/>
  <c r="G59" i="223"/>
  <c r="R58" i="223"/>
  <c r="Q58" i="223"/>
  <c r="S58" i="223" s="1"/>
  <c r="P58" i="223"/>
  <c r="M58" i="223"/>
  <c r="J58" i="223"/>
  <c r="G58" i="223"/>
  <c r="R57" i="223"/>
  <c r="Q57" i="223"/>
  <c r="S57" i="223" s="1"/>
  <c r="P57" i="223"/>
  <c r="M57" i="223"/>
  <c r="J57" i="223"/>
  <c r="G57" i="223"/>
  <c r="R56" i="223"/>
  <c r="Q56" i="223"/>
  <c r="S56" i="223" s="1"/>
  <c r="P56" i="223"/>
  <c r="M56" i="223"/>
  <c r="J56" i="223"/>
  <c r="G56" i="223"/>
  <c r="S55" i="223"/>
  <c r="R55" i="223"/>
  <c r="Q55" i="223"/>
  <c r="P55" i="223"/>
  <c r="M55" i="223"/>
  <c r="J55" i="223"/>
  <c r="G55" i="223"/>
  <c r="R54" i="223"/>
  <c r="Q54" i="223"/>
  <c r="S54" i="223" s="1"/>
  <c r="P54" i="223"/>
  <c r="M54" i="223"/>
  <c r="J54" i="223"/>
  <c r="G54" i="223"/>
  <c r="R53" i="223"/>
  <c r="Q53" i="223"/>
  <c r="S53" i="223" s="1"/>
  <c r="P53" i="223"/>
  <c r="M53" i="223"/>
  <c r="J53" i="223"/>
  <c r="G53" i="223"/>
  <c r="R52" i="223"/>
  <c r="S52" i="223" s="1"/>
  <c r="Q52" i="223"/>
  <c r="P52" i="223"/>
  <c r="M52" i="223"/>
  <c r="J52" i="223"/>
  <c r="G52" i="223"/>
  <c r="R51" i="223"/>
  <c r="Q51" i="223"/>
  <c r="S51" i="223" s="1"/>
  <c r="P51" i="223"/>
  <c r="M51" i="223"/>
  <c r="J51" i="223"/>
  <c r="G51" i="223"/>
  <c r="R50" i="223"/>
  <c r="Q50" i="223"/>
  <c r="S50" i="223" s="1"/>
  <c r="P50" i="223"/>
  <c r="M50" i="223"/>
  <c r="J50" i="223"/>
  <c r="G50" i="223"/>
  <c r="R49" i="223"/>
  <c r="Q49" i="223"/>
  <c r="S49" i="223" s="1"/>
  <c r="P49" i="223"/>
  <c r="M49" i="223"/>
  <c r="J49" i="223"/>
  <c r="G49" i="223"/>
  <c r="R48" i="223"/>
  <c r="Q48" i="223"/>
  <c r="S48" i="223" s="1"/>
  <c r="P48" i="223"/>
  <c r="M48" i="223"/>
  <c r="J48" i="223"/>
  <c r="G48" i="223"/>
  <c r="S47" i="223"/>
  <c r="R47" i="223"/>
  <c r="Q47" i="223"/>
  <c r="P47" i="223"/>
  <c r="M47" i="223"/>
  <c r="J47" i="223"/>
  <c r="G47" i="223"/>
  <c r="W46" i="223"/>
  <c r="X46" i="223" s="1"/>
  <c r="S46" i="223"/>
  <c r="R46" i="223"/>
  <c r="Q46" i="223"/>
  <c r="P46" i="223"/>
  <c r="M46" i="223"/>
  <c r="J46" i="223"/>
  <c r="G46" i="223"/>
  <c r="R45" i="223"/>
  <c r="S45" i="223" s="1"/>
  <c r="Q45" i="223"/>
  <c r="P45" i="223"/>
  <c r="M45" i="223"/>
  <c r="J45" i="223"/>
  <c r="G45" i="223"/>
  <c r="R44" i="223"/>
  <c r="Q44" i="223"/>
  <c r="P44" i="223"/>
  <c r="M44" i="223"/>
  <c r="J44" i="223"/>
  <c r="G44" i="223"/>
  <c r="R43" i="223"/>
  <c r="Q43" i="223"/>
  <c r="P43" i="223"/>
  <c r="M43" i="223"/>
  <c r="J43" i="223"/>
  <c r="G43" i="223"/>
  <c r="R42" i="223"/>
  <c r="Q42" i="223"/>
  <c r="S42" i="223" s="1"/>
  <c r="P42" i="223"/>
  <c r="M42" i="223"/>
  <c r="J42" i="223"/>
  <c r="G42" i="223"/>
  <c r="R41" i="223"/>
  <c r="Q41" i="223"/>
  <c r="S41" i="223" s="1"/>
  <c r="P41" i="223"/>
  <c r="M41" i="223"/>
  <c r="J41" i="223"/>
  <c r="G41" i="223"/>
  <c r="R40" i="223"/>
  <c r="Q40" i="223"/>
  <c r="P40" i="223"/>
  <c r="M40" i="223"/>
  <c r="J40" i="223"/>
  <c r="G40" i="223"/>
  <c r="R39" i="223"/>
  <c r="Q39" i="223"/>
  <c r="P39" i="223"/>
  <c r="M39" i="223"/>
  <c r="J39" i="223"/>
  <c r="G39" i="223"/>
  <c r="S38" i="223"/>
  <c r="R38" i="223"/>
  <c r="Q38" i="223"/>
  <c r="P38" i="223"/>
  <c r="M38" i="223"/>
  <c r="J38" i="223"/>
  <c r="G38" i="223"/>
  <c r="AB37" i="223"/>
  <c r="AA37" i="223"/>
  <c r="Y37" i="223"/>
  <c r="X37" i="223"/>
  <c r="R37" i="223"/>
  <c r="S37" i="223" s="1"/>
  <c r="Q37" i="223"/>
  <c r="P37" i="223"/>
  <c r="M37" i="223"/>
  <c r="J37" i="223"/>
  <c r="G37" i="223"/>
  <c r="Y36" i="223"/>
  <c r="AB36" i="223" s="1"/>
  <c r="X36" i="223"/>
  <c r="AA36" i="223" s="1"/>
  <c r="R36" i="223"/>
  <c r="Q36" i="223"/>
  <c r="S36" i="223" s="1"/>
  <c r="P36" i="223"/>
  <c r="M36" i="223"/>
  <c r="J36" i="223"/>
  <c r="G36" i="223"/>
  <c r="R35" i="223"/>
  <c r="Q35" i="223"/>
  <c r="S35" i="223" s="1"/>
  <c r="P35" i="223"/>
  <c r="M35" i="223"/>
  <c r="J35" i="223"/>
  <c r="G35" i="223"/>
  <c r="R34" i="223"/>
  <c r="Q34" i="223"/>
  <c r="S34" i="223" s="1"/>
  <c r="P34" i="223"/>
  <c r="M34" i="223"/>
  <c r="J34" i="223"/>
  <c r="G34" i="223"/>
  <c r="S33" i="223"/>
  <c r="R33" i="223"/>
  <c r="Q33" i="223"/>
  <c r="P33" i="223"/>
  <c r="M33" i="223"/>
  <c r="J33" i="223"/>
  <c r="G33" i="223"/>
  <c r="R32" i="223"/>
  <c r="Q32" i="223"/>
  <c r="S32" i="223" s="1"/>
  <c r="P32" i="223"/>
  <c r="M32" i="223"/>
  <c r="J32" i="223"/>
  <c r="G32" i="223"/>
  <c r="R31" i="223"/>
  <c r="Q31" i="223"/>
  <c r="S31" i="223" s="1"/>
  <c r="P31" i="223"/>
  <c r="M31" i="223"/>
  <c r="J31" i="223"/>
  <c r="G31" i="223"/>
  <c r="R30" i="223"/>
  <c r="S30" i="223" s="1"/>
  <c r="Q30" i="223"/>
  <c r="P30" i="223"/>
  <c r="M30" i="223"/>
  <c r="J30" i="223"/>
  <c r="G30" i="223"/>
  <c r="R29" i="223"/>
  <c r="Q29" i="223"/>
  <c r="S29" i="223" s="1"/>
  <c r="P29" i="223"/>
  <c r="M29" i="223"/>
  <c r="J29" i="223"/>
  <c r="G29" i="223"/>
  <c r="R28" i="223"/>
  <c r="Q28" i="223"/>
  <c r="S28" i="223" s="1"/>
  <c r="P28" i="223"/>
  <c r="M28" i="223"/>
  <c r="J28" i="223"/>
  <c r="G28" i="223"/>
  <c r="R27" i="223"/>
  <c r="Q27" i="223"/>
  <c r="S27" i="223" s="1"/>
  <c r="P27" i="223"/>
  <c r="M27" i="223"/>
  <c r="J27" i="223"/>
  <c r="G27" i="223"/>
  <c r="R26" i="223"/>
  <c r="Q26" i="223"/>
  <c r="S26" i="223" s="1"/>
  <c r="P26" i="223"/>
  <c r="M26" i="223"/>
  <c r="J26" i="223"/>
  <c r="G26" i="223"/>
  <c r="S25" i="223"/>
  <c r="R25" i="223"/>
  <c r="Q25" i="223"/>
  <c r="P25" i="223"/>
  <c r="M25" i="223"/>
  <c r="J25" i="223"/>
  <c r="G25" i="223"/>
  <c r="R24" i="223"/>
  <c r="Q24" i="223"/>
  <c r="S24" i="223" s="1"/>
  <c r="P24" i="223"/>
  <c r="M24" i="223"/>
  <c r="J24" i="223"/>
  <c r="G24" i="223"/>
  <c r="R23" i="223"/>
  <c r="Q23" i="223"/>
  <c r="S23" i="223" s="1"/>
  <c r="P23" i="223"/>
  <c r="M23" i="223"/>
  <c r="J23" i="223"/>
  <c r="G23" i="223"/>
  <c r="R22" i="223"/>
  <c r="S22" i="223" s="1"/>
  <c r="Q22" i="223"/>
  <c r="P22" i="223"/>
  <c r="M22" i="223"/>
  <c r="J22" i="223"/>
  <c r="G22" i="223"/>
  <c r="R21" i="223"/>
  <c r="Q21" i="223"/>
  <c r="S21" i="223" s="1"/>
  <c r="P21" i="223"/>
  <c r="M21" i="223"/>
  <c r="J21" i="223"/>
  <c r="G21" i="223"/>
  <c r="R20" i="223"/>
  <c r="Q20" i="223"/>
  <c r="S20" i="223" s="1"/>
  <c r="P20" i="223"/>
  <c r="M20" i="223"/>
  <c r="J20" i="223"/>
  <c r="G20" i="223"/>
  <c r="R19" i="223"/>
  <c r="Q19" i="223"/>
  <c r="S19" i="223" s="1"/>
  <c r="P19" i="223"/>
  <c r="M19" i="223"/>
  <c r="J19" i="223"/>
  <c r="G19" i="223"/>
  <c r="R18" i="223"/>
  <c r="Q18" i="223"/>
  <c r="S18" i="223" s="1"/>
  <c r="P18" i="223"/>
  <c r="M18" i="223"/>
  <c r="J18" i="223"/>
  <c r="G18" i="223"/>
  <c r="S17" i="223"/>
  <c r="R17" i="223"/>
  <c r="Q17" i="223"/>
  <c r="P17" i="223"/>
  <c r="M17" i="223"/>
  <c r="J17" i="223"/>
  <c r="G17" i="223"/>
  <c r="R16" i="223"/>
  <c r="Q16" i="223"/>
  <c r="S16" i="223" s="1"/>
  <c r="P16" i="223"/>
  <c r="M16" i="223"/>
  <c r="J16" i="223"/>
  <c r="G16" i="223"/>
  <c r="R15" i="223"/>
  <c r="Q15" i="223"/>
  <c r="S15" i="223" s="1"/>
  <c r="P15" i="223"/>
  <c r="M15" i="223"/>
  <c r="J15" i="223"/>
  <c r="G15" i="223"/>
  <c r="R14" i="223"/>
  <c r="S14" i="223" s="1"/>
  <c r="Q14" i="223"/>
  <c r="P14" i="223"/>
  <c r="M14" i="223"/>
  <c r="J14" i="223"/>
  <c r="G14" i="223"/>
  <c r="R13" i="223"/>
  <c r="Q13" i="223"/>
  <c r="S13" i="223" s="1"/>
  <c r="P13" i="223"/>
  <c r="M13" i="223"/>
  <c r="J13" i="223"/>
  <c r="G13" i="223"/>
  <c r="W12" i="223"/>
  <c r="R12" i="223"/>
  <c r="Q12" i="223"/>
  <c r="Q63" i="223" s="1"/>
  <c r="P12" i="223"/>
  <c r="M12" i="223"/>
  <c r="J12" i="223"/>
  <c r="G12" i="223"/>
  <c r="G63" i="223" s="1"/>
  <c r="R26" i="222"/>
  <c r="N26" i="222"/>
  <c r="J26" i="222"/>
  <c r="F26" i="222"/>
  <c r="M25" i="222"/>
  <c r="L25" i="222"/>
  <c r="P25" i="222" s="1"/>
  <c r="K25" i="222"/>
  <c r="I25" i="222"/>
  <c r="Q25" i="222" s="1"/>
  <c r="H25" i="222"/>
  <c r="G25" i="222"/>
  <c r="E25" i="222"/>
  <c r="D25" i="222"/>
  <c r="C25" i="222"/>
  <c r="P24" i="222"/>
  <c r="M24" i="222"/>
  <c r="L24" i="222"/>
  <c r="K24" i="222"/>
  <c r="I24" i="222"/>
  <c r="Q24" i="222" s="1"/>
  <c r="H24" i="222"/>
  <c r="G24" i="222"/>
  <c r="E24" i="222"/>
  <c r="D24" i="222"/>
  <c r="T24" i="222" s="1"/>
  <c r="C24" i="222"/>
  <c r="M23" i="222"/>
  <c r="M26" i="222" s="1"/>
  <c r="L23" i="222"/>
  <c r="P23" i="222" s="1"/>
  <c r="P26" i="222" s="1"/>
  <c r="K23" i="222"/>
  <c r="I23" i="222"/>
  <c r="Q23" i="222" s="1"/>
  <c r="H23" i="222"/>
  <c r="H26" i="222" s="1"/>
  <c r="G23" i="222"/>
  <c r="G26" i="222" s="1"/>
  <c r="E23" i="222"/>
  <c r="D23" i="222"/>
  <c r="C23" i="222"/>
  <c r="C26" i="222" s="1"/>
  <c r="F21" i="222"/>
  <c r="F27" i="222" s="1"/>
  <c r="N20" i="222"/>
  <c r="M20" i="222"/>
  <c r="L20" i="222"/>
  <c r="K20" i="222"/>
  <c r="J20" i="222"/>
  <c r="I20" i="222"/>
  <c r="Q20" i="222" s="1"/>
  <c r="U20" i="222" s="1"/>
  <c r="H20" i="222"/>
  <c r="P20" i="222" s="1"/>
  <c r="G20" i="222"/>
  <c r="O20" i="222" s="1"/>
  <c r="E20" i="222"/>
  <c r="D20" i="222"/>
  <c r="T20" i="222" s="1"/>
  <c r="C20" i="222"/>
  <c r="P19" i="222"/>
  <c r="M19" i="222"/>
  <c r="L19" i="222"/>
  <c r="K19" i="222"/>
  <c r="I19" i="222"/>
  <c r="Q19" i="222" s="1"/>
  <c r="H19" i="222"/>
  <c r="G19" i="222"/>
  <c r="E19" i="222"/>
  <c r="D19" i="222"/>
  <c r="C19" i="222"/>
  <c r="M18" i="222"/>
  <c r="L18" i="222"/>
  <c r="K18" i="222"/>
  <c r="I18" i="222"/>
  <c r="Q18" i="222" s="1"/>
  <c r="H18" i="222"/>
  <c r="G18" i="222"/>
  <c r="E18" i="222"/>
  <c r="U18" i="222" s="1"/>
  <c r="D18" i="222"/>
  <c r="C18" i="222"/>
  <c r="N17" i="222"/>
  <c r="M17" i="222" s="1"/>
  <c r="J17" i="222"/>
  <c r="H17" i="222" s="1"/>
  <c r="E17" i="222"/>
  <c r="D17" i="222"/>
  <c r="C17" i="222"/>
  <c r="M16" i="222"/>
  <c r="L16" i="222"/>
  <c r="K16" i="222"/>
  <c r="I16" i="222"/>
  <c r="Q16" i="222" s="1"/>
  <c r="H16" i="222"/>
  <c r="G16" i="222"/>
  <c r="E16" i="222"/>
  <c r="D16" i="222"/>
  <c r="C16" i="222"/>
  <c r="E63" i="203"/>
  <c r="F63" i="203"/>
  <c r="G63" i="203"/>
  <c r="H63" i="203"/>
  <c r="I63" i="203"/>
  <c r="D63" i="203"/>
  <c r="U16" i="222" l="1"/>
  <c r="T19" i="222"/>
  <c r="E21" i="222"/>
  <c r="U19" i="222"/>
  <c r="O19" i="222"/>
  <c r="S20" i="222"/>
  <c r="U24" i="222"/>
  <c r="O24" i="222"/>
  <c r="S24" i="222" s="1"/>
  <c r="V24" i="222" s="1"/>
  <c r="J63" i="223"/>
  <c r="R63" i="223"/>
  <c r="S39" i="223"/>
  <c r="S44" i="223"/>
  <c r="S61" i="223"/>
  <c r="G63" i="224"/>
  <c r="Q63" i="224"/>
  <c r="L26" i="222"/>
  <c r="T23" i="222"/>
  <c r="Q26" i="222"/>
  <c r="T25" i="222"/>
  <c r="I26" i="222"/>
  <c r="M63" i="223"/>
  <c r="S12" i="223"/>
  <c r="J63" i="224"/>
  <c r="R63" i="224"/>
  <c r="C21" i="222"/>
  <c r="M21" i="222"/>
  <c r="M27" i="222" s="1"/>
  <c r="O18" i="222"/>
  <c r="P18" i="222"/>
  <c r="T18" i="222" s="1"/>
  <c r="E26" i="222"/>
  <c r="K26" i="222"/>
  <c r="O25" i="222"/>
  <c r="S25" i="222" s="1"/>
  <c r="V25" i="222" s="1"/>
  <c r="P63" i="223"/>
  <c r="S40" i="223"/>
  <c r="S43" i="223"/>
  <c r="S62" i="223"/>
  <c r="M63" i="224"/>
  <c r="S12" i="224"/>
  <c r="S37" i="224"/>
  <c r="S38" i="224"/>
  <c r="S41" i="224"/>
  <c r="S46" i="224"/>
  <c r="S49" i="224"/>
  <c r="S54" i="224"/>
  <c r="S57" i="224"/>
  <c r="H21" i="222"/>
  <c r="H27" i="222" s="1"/>
  <c r="S19" i="222"/>
  <c r="R19" i="222"/>
  <c r="C27" i="222"/>
  <c r="D27" i="222"/>
  <c r="E27" i="222"/>
  <c r="V20" i="222"/>
  <c r="R20" i="222"/>
  <c r="G21" i="222"/>
  <c r="G27" i="222" s="1"/>
  <c r="U25" i="222"/>
  <c r="I17" i="222"/>
  <c r="D21" i="222"/>
  <c r="D26" i="222"/>
  <c r="O16" i="222"/>
  <c r="L17" i="222"/>
  <c r="L21" i="222" s="1"/>
  <c r="L27" i="222" s="1"/>
  <c r="G17" i="222"/>
  <c r="K17" i="222"/>
  <c r="K21" i="222" s="1"/>
  <c r="K27" i="222" s="1"/>
  <c r="J21" i="222"/>
  <c r="J27" i="222" s="1"/>
  <c r="N21" i="222"/>
  <c r="N27" i="222" s="1"/>
  <c r="U23" i="222"/>
  <c r="P16" i="222"/>
  <c r="O23" i="222"/>
  <c r="O62" i="218"/>
  <c r="K62" i="218"/>
  <c r="G62" i="218"/>
  <c r="C62" i="218"/>
  <c r="O63" i="221"/>
  <c r="R63" i="221" s="1"/>
  <c r="Q63" i="221" s="1"/>
  <c r="K63" i="221"/>
  <c r="N63" i="221" s="1"/>
  <c r="J63" i="221"/>
  <c r="I63" i="221" s="1"/>
  <c r="G63" i="221"/>
  <c r="F63" i="221"/>
  <c r="C63" i="221"/>
  <c r="S62" i="221"/>
  <c r="R62" i="221"/>
  <c r="N62" i="221"/>
  <c r="L62" i="221" s="1"/>
  <c r="J62" i="221"/>
  <c r="I62" i="221" s="1"/>
  <c r="F62" i="221"/>
  <c r="D62" i="221" s="1"/>
  <c r="E62" i="221"/>
  <c r="S61" i="221"/>
  <c r="R61" i="221"/>
  <c r="N61" i="221"/>
  <c r="M61" i="221" s="1"/>
  <c r="L61" i="221"/>
  <c r="J61" i="221"/>
  <c r="I61" i="221" s="1"/>
  <c r="F61" i="221"/>
  <c r="D61" i="221" s="1"/>
  <c r="S60" i="221"/>
  <c r="R60" i="221"/>
  <c r="Q60" i="221" s="1"/>
  <c r="P60" i="221"/>
  <c r="N60" i="221"/>
  <c r="M60" i="221"/>
  <c r="L60" i="221"/>
  <c r="J60" i="221"/>
  <c r="I60" i="221" s="1"/>
  <c r="F60" i="221"/>
  <c r="D60" i="221" s="1"/>
  <c r="E60" i="221"/>
  <c r="S59" i="221"/>
  <c r="R59" i="221"/>
  <c r="Q59" i="221" s="1"/>
  <c r="N59" i="221"/>
  <c r="J59" i="221"/>
  <c r="I59" i="221" s="1"/>
  <c r="F59" i="221"/>
  <c r="S58" i="221"/>
  <c r="R58" i="221"/>
  <c r="Q58" i="221" s="1"/>
  <c r="P58" i="221"/>
  <c r="N58" i="221"/>
  <c r="L58" i="221" s="1"/>
  <c r="M58" i="221"/>
  <c r="J58" i="221"/>
  <c r="I58" i="221" s="1"/>
  <c r="F58" i="221"/>
  <c r="D58" i="221" s="1"/>
  <c r="E58" i="221"/>
  <c r="S57" i="221"/>
  <c r="R57" i="221"/>
  <c r="N57" i="221"/>
  <c r="L57" i="221" s="1"/>
  <c r="J57" i="221"/>
  <c r="I57" i="221" s="1"/>
  <c r="F57" i="221"/>
  <c r="D57" i="221" s="1"/>
  <c r="E57" i="221"/>
  <c r="S56" i="221"/>
  <c r="R56" i="221"/>
  <c r="Q56" i="221" s="1"/>
  <c r="P56" i="221"/>
  <c r="N56" i="221"/>
  <c r="L56" i="221" s="1"/>
  <c r="M56" i="221"/>
  <c r="J56" i="221"/>
  <c r="I56" i="221" s="1"/>
  <c r="F56" i="221"/>
  <c r="E56" i="221" s="1"/>
  <c r="D56" i="221"/>
  <c r="S55" i="221"/>
  <c r="R55" i="221"/>
  <c r="Q55" i="221" s="1"/>
  <c r="N55" i="221"/>
  <c r="J55" i="221"/>
  <c r="I55" i="221" s="1"/>
  <c r="F55" i="221"/>
  <c r="E55" i="221"/>
  <c r="D55" i="221"/>
  <c r="S54" i="221"/>
  <c r="R54" i="221"/>
  <c r="Q54" i="221" s="1"/>
  <c r="P54" i="221"/>
  <c r="N54" i="221"/>
  <c r="L54" i="221" s="1"/>
  <c r="M54" i="221"/>
  <c r="J54" i="221"/>
  <c r="I54" i="221" s="1"/>
  <c r="F54" i="221"/>
  <c r="S53" i="221"/>
  <c r="R53" i="221"/>
  <c r="N53" i="221"/>
  <c r="L53" i="221" s="1"/>
  <c r="J53" i="221"/>
  <c r="I53" i="221" s="1"/>
  <c r="F53" i="221"/>
  <c r="D53" i="221" s="1"/>
  <c r="E53" i="221"/>
  <c r="S52" i="221"/>
  <c r="R52" i="221"/>
  <c r="Q52" i="221" s="1"/>
  <c r="P52" i="221"/>
  <c r="N52" i="221"/>
  <c r="L52" i="221" s="1"/>
  <c r="M52" i="221"/>
  <c r="J52" i="221"/>
  <c r="I52" i="221" s="1"/>
  <c r="F52" i="221"/>
  <c r="E52" i="221" s="1"/>
  <c r="D52" i="221"/>
  <c r="S51" i="221"/>
  <c r="R51" i="221"/>
  <c r="Q51" i="221" s="1"/>
  <c r="N51" i="221"/>
  <c r="J51" i="221"/>
  <c r="I51" i="221" s="1"/>
  <c r="F51" i="221"/>
  <c r="E51" i="221"/>
  <c r="D51" i="221"/>
  <c r="S50" i="221"/>
  <c r="R50" i="221"/>
  <c r="Q50" i="221" s="1"/>
  <c r="P50" i="221"/>
  <c r="N50" i="221"/>
  <c r="L50" i="221" s="1"/>
  <c r="M50" i="221"/>
  <c r="J50" i="221"/>
  <c r="I50" i="221" s="1"/>
  <c r="F50" i="221"/>
  <c r="S49" i="221"/>
  <c r="R49" i="221"/>
  <c r="N49" i="221"/>
  <c r="L49" i="221" s="1"/>
  <c r="J49" i="221"/>
  <c r="I49" i="221" s="1"/>
  <c r="F49" i="221"/>
  <c r="E49" i="221"/>
  <c r="D49" i="221"/>
  <c r="S48" i="221"/>
  <c r="R48" i="221"/>
  <c r="Q48" i="221" s="1"/>
  <c r="P48" i="221"/>
  <c r="N48" i="221"/>
  <c r="L48" i="221" s="1"/>
  <c r="M48" i="221"/>
  <c r="J48" i="221"/>
  <c r="I48" i="221" s="1"/>
  <c r="F48" i="221"/>
  <c r="E48" i="221" s="1"/>
  <c r="D48" i="221"/>
  <c r="S47" i="221"/>
  <c r="R47" i="221"/>
  <c r="Q47" i="221" s="1"/>
  <c r="N47" i="221"/>
  <c r="J47" i="221"/>
  <c r="I47" i="221" s="1"/>
  <c r="F47" i="221"/>
  <c r="E47" i="221"/>
  <c r="D47" i="221"/>
  <c r="S46" i="221"/>
  <c r="R46" i="221"/>
  <c r="Q46" i="221" s="1"/>
  <c r="P46" i="221"/>
  <c r="N46" i="221"/>
  <c r="L46" i="221" s="1"/>
  <c r="M46" i="221"/>
  <c r="J46" i="221"/>
  <c r="I46" i="221" s="1"/>
  <c r="F46" i="221"/>
  <c r="S45" i="221"/>
  <c r="R45" i="221"/>
  <c r="N45" i="221"/>
  <c r="L45" i="221" s="1"/>
  <c r="J45" i="221"/>
  <c r="I45" i="221" s="1"/>
  <c r="F45" i="221"/>
  <c r="E45" i="221"/>
  <c r="D45" i="221"/>
  <c r="S44" i="221"/>
  <c r="R44" i="221"/>
  <c r="Q44" i="221" s="1"/>
  <c r="P44" i="221"/>
  <c r="N44" i="221"/>
  <c r="L44" i="221" s="1"/>
  <c r="M44" i="221"/>
  <c r="U44" i="221" s="1"/>
  <c r="S43" i="221"/>
  <c r="R43" i="221"/>
  <c r="Q43" i="221" s="1"/>
  <c r="N43" i="221"/>
  <c r="L43" i="221" s="1"/>
  <c r="M43" i="221"/>
  <c r="J43" i="221"/>
  <c r="I43" i="221" s="1"/>
  <c r="F43" i="221"/>
  <c r="S42" i="221"/>
  <c r="R42" i="221"/>
  <c r="Q42" i="221" s="1"/>
  <c r="N42" i="221"/>
  <c r="J42" i="221"/>
  <c r="I42" i="221" s="1"/>
  <c r="H42" i="221"/>
  <c r="F42" i="221"/>
  <c r="D42" i="221" s="1"/>
  <c r="E42" i="221"/>
  <c r="S41" i="221"/>
  <c r="R41" i="221"/>
  <c r="Q41" i="221" s="1"/>
  <c r="N41" i="221"/>
  <c r="M41" i="221"/>
  <c r="L41" i="221"/>
  <c r="J41" i="221"/>
  <c r="F41" i="221"/>
  <c r="D41" i="221" s="1"/>
  <c r="S40" i="221"/>
  <c r="R40" i="221"/>
  <c r="Q40" i="221" s="1"/>
  <c r="N40" i="221"/>
  <c r="M40" i="221" s="1"/>
  <c r="L40" i="221"/>
  <c r="J40" i="221"/>
  <c r="I40" i="221" s="1"/>
  <c r="H40" i="221"/>
  <c r="F40" i="221"/>
  <c r="D40" i="221" s="1"/>
  <c r="E40" i="221"/>
  <c r="U40" i="221" s="1"/>
  <c r="S39" i="221"/>
  <c r="R39" i="221"/>
  <c r="Q39" i="221" s="1"/>
  <c r="N39" i="221"/>
  <c r="L39" i="221" s="1"/>
  <c r="M39" i="221"/>
  <c r="J39" i="221"/>
  <c r="I39" i="221" s="1"/>
  <c r="F39" i="221"/>
  <c r="S38" i="221"/>
  <c r="R38" i="221"/>
  <c r="Q38" i="221" s="1"/>
  <c r="N38" i="221"/>
  <c r="J38" i="221"/>
  <c r="I38" i="221" s="1"/>
  <c r="H38" i="221"/>
  <c r="F38" i="221"/>
  <c r="D38" i="221" s="1"/>
  <c r="E38" i="221"/>
  <c r="S37" i="221"/>
  <c r="R37" i="221"/>
  <c r="Q37" i="221" s="1"/>
  <c r="N37" i="221"/>
  <c r="M37" i="221"/>
  <c r="L37" i="221"/>
  <c r="J37" i="221"/>
  <c r="F37" i="221"/>
  <c r="D37" i="221" s="1"/>
  <c r="S36" i="221"/>
  <c r="R36" i="221"/>
  <c r="Q36" i="221" s="1"/>
  <c r="N36" i="221"/>
  <c r="M36" i="221" s="1"/>
  <c r="L36" i="221"/>
  <c r="J36" i="221"/>
  <c r="I36" i="221" s="1"/>
  <c r="H36" i="221"/>
  <c r="F36" i="221"/>
  <c r="D36" i="221" s="1"/>
  <c r="E36" i="221"/>
  <c r="S35" i="221"/>
  <c r="R35" i="221"/>
  <c r="Q35" i="221" s="1"/>
  <c r="N35" i="221"/>
  <c r="L35" i="221" s="1"/>
  <c r="M35" i="221"/>
  <c r="J35" i="221"/>
  <c r="I35" i="221" s="1"/>
  <c r="F35" i="221"/>
  <c r="S34" i="221"/>
  <c r="R34" i="221"/>
  <c r="Q34" i="221" s="1"/>
  <c r="N34" i="221"/>
  <c r="J34" i="221"/>
  <c r="I34" i="221" s="1"/>
  <c r="H34" i="221"/>
  <c r="F34" i="221"/>
  <c r="D34" i="221" s="1"/>
  <c r="E34" i="221"/>
  <c r="S33" i="221"/>
  <c r="R33" i="221"/>
  <c r="Q33" i="221" s="1"/>
  <c r="N33" i="221"/>
  <c r="L33" i="221" s="1"/>
  <c r="M33" i="221"/>
  <c r="J33" i="221"/>
  <c r="I33" i="221" s="1"/>
  <c r="H33" i="221"/>
  <c r="F33" i="221"/>
  <c r="E33" i="221"/>
  <c r="D33" i="221"/>
  <c r="S32" i="221"/>
  <c r="R32" i="221"/>
  <c r="Q32" i="221" s="1"/>
  <c r="N32" i="221"/>
  <c r="L32" i="221" s="1"/>
  <c r="J32" i="221"/>
  <c r="F32" i="221"/>
  <c r="E32" i="221" s="1"/>
  <c r="D32" i="221"/>
  <c r="S31" i="221"/>
  <c r="R31" i="221"/>
  <c r="Q31" i="221" s="1"/>
  <c r="N31" i="221"/>
  <c r="L31" i="221" s="1"/>
  <c r="M31" i="221"/>
  <c r="J31" i="221"/>
  <c r="I31" i="221" s="1"/>
  <c r="H31" i="221"/>
  <c r="F31" i="221"/>
  <c r="D31" i="221" s="1"/>
  <c r="E31" i="221"/>
  <c r="S30" i="221"/>
  <c r="R30" i="221"/>
  <c r="Q30" i="221" s="1"/>
  <c r="N30" i="221"/>
  <c r="J30" i="221"/>
  <c r="I30" i="221" s="1"/>
  <c r="F30" i="221"/>
  <c r="S29" i="221"/>
  <c r="R29" i="221"/>
  <c r="Q29" i="221" s="1"/>
  <c r="N29" i="221"/>
  <c r="L29" i="221" s="1"/>
  <c r="M29" i="221"/>
  <c r="J29" i="221"/>
  <c r="H29" i="221" s="1"/>
  <c r="I29" i="221"/>
  <c r="F29" i="221"/>
  <c r="E29" i="221" s="1"/>
  <c r="D29" i="221"/>
  <c r="S28" i="221"/>
  <c r="R28" i="221"/>
  <c r="Q28" i="221" s="1"/>
  <c r="N28" i="221"/>
  <c r="L28" i="221" s="1"/>
  <c r="M28" i="221"/>
  <c r="J28" i="221"/>
  <c r="I28" i="221"/>
  <c r="H28" i="221"/>
  <c r="F28" i="221"/>
  <c r="S27" i="221"/>
  <c r="R27" i="221"/>
  <c r="Q27" i="221" s="1"/>
  <c r="N27" i="221"/>
  <c r="L27" i="221" s="1"/>
  <c r="M27" i="221"/>
  <c r="J27" i="221"/>
  <c r="H27" i="221" s="1"/>
  <c r="I27" i="221"/>
  <c r="F27" i="221"/>
  <c r="E27" i="221" s="1"/>
  <c r="D27" i="221"/>
  <c r="S26" i="221"/>
  <c r="R26" i="221"/>
  <c r="Q26" i="221" s="1"/>
  <c r="N26" i="221"/>
  <c r="L26" i="221" s="1"/>
  <c r="M26" i="221"/>
  <c r="J26" i="221"/>
  <c r="I26" i="221"/>
  <c r="H26" i="221"/>
  <c r="F26" i="221"/>
  <c r="S25" i="221"/>
  <c r="R25" i="221"/>
  <c r="Q25" i="221" s="1"/>
  <c r="N25" i="221"/>
  <c r="L25" i="221" s="1"/>
  <c r="M25" i="221"/>
  <c r="J25" i="221"/>
  <c r="H25" i="221" s="1"/>
  <c r="I25" i="221"/>
  <c r="F25" i="221"/>
  <c r="E25" i="221" s="1"/>
  <c r="D25" i="221"/>
  <c r="S24" i="221"/>
  <c r="R24" i="221"/>
  <c r="Q24" i="221" s="1"/>
  <c r="N24" i="221"/>
  <c r="L24" i="221" s="1"/>
  <c r="M24" i="221"/>
  <c r="J24" i="221"/>
  <c r="I24" i="221"/>
  <c r="H24" i="221"/>
  <c r="F24" i="221"/>
  <c r="S23" i="221"/>
  <c r="R23" i="221"/>
  <c r="Q23" i="221" s="1"/>
  <c r="N23" i="221"/>
  <c r="L23" i="221" s="1"/>
  <c r="M23" i="221"/>
  <c r="J23" i="221"/>
  <c r="H23" i="221" s="1"/>
  <c r="I23" i="221"/>
  <c r="F23" i="221"/>
  <c r="E23" i="221" s="1"/>
  <c r="S22" i="221"/>
  <c r="R22" i="221"/>
  <c r="Q22" i="221" s="1"/>
  <c r="N22" i="221"/>
  <c r="L22" i="221" s="1"/>
  <c r="J22" i="221"/>
  <c r="F22" i="221"/>
  <c r="E22" i="221" s="1"/>
  <c r="D22" i="221"/>
  <c r="S21" i="221"/>
  <c r="R21" i="221"/>
  <c r="Q21" i="221" s="1"/>
  <c r="N21" i="221"/>
  <c r="L21" i="221" s="1"/>
  <c r="M21" i="221"/>
  <c r="J21" i="221"/>
  <c r="I21" i="221"/>
  <c r="H21" i="221"/>
  <c r="F21" i="221"/>
  <c r="S20" i="221"/>
  <c r="R20" i="221"/>
  <c r="Q20" i="221" s="1"/>
  <c r="N20" i="221"/>
  <c r="J20" i="221"/>
  <c r="I20" i="221" s="1"/>
  <c r="H20" i="221"/>
  <c r="F20" i="221"/>
  <c r="E20" i="221" s="1"/>
  <c r="D20" i="221"/>
  <c r="S19" i="221"/>
  <c r="R19" i="221"/>
  <c r="Q19" i="221" s="1"/>
  <c r="N19" i="221"/>
  <c r="L19" i="221" s="1"/>
  <c r="M19" i="221"/>
  <c r="J19" i="221"/>
  <c r="H19" i="221" s="1"/>
  <c r="I19" i="221"/>
  <c r="F19" i="221"/>
  <c r="E19" i="221" s="1"/>
  <c r="D19" i="221"/>
  <c r="S18" i="221"/>
  <c r="R18" i="221"/>
  <c r="Q18" i="221" s="1"/>
  <c r="N18" i="221"/>
  <c r="L18" i="221" s="1"/>
  <c r="M18" i="221"/>
  <c r="J18" i="221"/>
  <c r="I18" i="221"/>
  <c r="H18" i="221"/>
  <c r="F18" i="221"/>
  <c r="S17" i="221"/>
  <c r="R17" i="221"/>
  <c r="Q17" i="221" s="1"/>
  <c r="N17" i="221"/>
  <c r="L17" i="221" s="1"/>
  <c r="M17" i="221"/>
  <c r="J17" i="221"/>
  <c r="H17" i="221" s="1"/>
  <c r="I17" i="221"/>
  <c r="F17" i="221"/>
  <c r="E17" i="221" s="1"/>
  <c r="D17" i="221"/>
  <c r="S16" i="221"/>
  <c r="R16" i="221"/>
  <c r="Q16" i="221" s="1"/>
  <c r="N16" i="221"/>
  <c r="L16" i="221" s="1"/>
  <c r="M16" i="221"/>
  <c r="J16" i="221"/>
  <c r="I16" i="221"/>
  <c r="H16" i="221"/>
  <c r="F16" i="221"/>
  <c r="S15" i="221"/>
  <c r="R15" i="221"/>
  <c r="Q15" i="221" s="1"/>
  <c r="N15" i="221"/>
  <c r="L15" i="221" s="1"/>
  <c r="M15" i="221"/>
  <c r="J15" i="221"/>
  <c r="H15" i="221" s="1"/>
  <c r="I15" i="221"/>
  <c r="F15" i="221"/>
  <c r="E15" i="221" s="1"/>
  <c r="D15" i="221"/>
  <c r="S14" i="221"/>
  <c r="R14" i="221"/>
  <c r="Q14" i="221" s="1"/>
  <c r="N14" i="221"/>
  <c r="L14" i="221" s="1"/>
  <c r="M14" i="221"/>
  <c r="J14" i="221"/>
  <c r="I14" i="221"/>
  <c r="H14" i="221"/>
  <c r="F14" i="221"/>
  <c r="S13" i="221"/>
  <c r="R13" i="221"/>
  <c r="Q13" i="221" s="1"/>
  <c r="N13" i="221"/>
  <c r="L13" i="221" s="1"/>
  <c r="M13" i="221"/>
  <c r="J13" i="221"/>
  <c r="H13" i="221" s="1"/>
  <c r="I13" i="221"/>
  <c r="F13" i="221"/>
  <c r="E13" i="221" s="1"/>
  <c r="D13" i="221"/>
  <c r="S12" i="221"/>
  <c r="R12" i="221"/>
  <c r="Q12" i="221" s="1"/>
  <c r="N12" i="221"/>
  <c r="L12" i="221" s="1"/>
  <c r="M12" i="221"/>
  <c r="J12" i="221"/>
  <c r="I12" i="221"/>
  <c r="H12" i="221"/>
  <c r="F12" i="221"/>
  <c r="S63" i="220"/>
  <c r="R63" i="220"/>
  <c r="Q63" i="220" s="1"/>
  <c r="N63" i="220"/>
  <c r="L63" i="220" s="1"/>
  <c r="M63" i="220"/>
  <c r="J63" i="220"/>
  <c r="F63" i="220"/>
  <c r="S62" i="220"/>
  <c r="R62" i="220"/>
  <c r="Q62" i="220" s="1"/>
  <c r="N62" i="220"/>
  <c r="L62" i="220" s="1"/>
  <c r="M62" i="220"/>
  <c r="J62" i="220"/>
  <c r="F62" i="220"/>
  <c r="S61" i="220"/>
  <c r="R61" i="220"/>
  <c r="Q61" i="220" s="1"/>
  <c r="N61" i="220"/>
  <c r="L61" i="220" s="1"/>
  <c r="M61" i="220"/>
  <c r="J61" i="220"/>
  <c r="F61" i="220"/>
  <c r="S60" i="220"/>
  <c r="R60" i="220"/>
  <c r="Q60" i="220" s="1"/>
  <c r="N60" i="220"/>
  <c r="L60" i="220" s="1"/>
  <c r="M60" i="220"/>
  <c r="J60" i="220"/>
  <c r="F60" i="220"/>
  <c r="S59" i="220"/>
  <c r="R59" i="220"/>
  <c r="Q59" i="220" s="1"/>
  <c r="N59" i="220"/>
  <c r="L59" i="220" s="1"/>
  <c r="M59" i="220"/>
  <c r="J59" i="220"/>
  <c r="F59" i="220"/>
  <c r="S58" i="220"/>
  <c r="R58" i="220"/>
  <c r="Q58" i="220" s="1"/>
  <c r="N58" i="220"/>
  <c r="L58" i="220" s="1"/>
  <c r="M58" i="220"/>
  <c r="J58" i="220"/>
  <c r="F58" i="220"/>
  <c r="S57" i="220"/>
  <c r="R57" i="220"/>
  <c r="Q57" i="220" s="1"/>
  <c r="N57" i="220"/>
  <c r="L57" i="220" s="1"/>
  <c r="M57" i="220"/>
  <c r="J57" i="220"/>
  <c r="F57" i="220"/>
  <c r="S56" i="220"/>
  <c r="R56" i="220"/>
  <c r="Q56" i="220" s="1"/>
  <c r="N56" i="220"/>
  <c r="L56" i="220" s="1"/>
  <c r="M56" i="220"/>
  <c r="J56" i="220"/>
  <c r="F56" i="220"/>
  <c r="S55" i="220"/>
  <c r="R55" i="220"/>
  <c r="Q55" i="220" s="1"/>
  <c r="N55" i="220"/>
  <c r="L55" i="220" s="1"/>
  <c r="M55" i="220"/>
  <c r="J55" i="220"/>
  <c r="F55" i="220"/>
  <c r="S54" i="220"/>
  <c r="R54" i="220"/>
  <c r="Q54" i="220" s="1"/>
  <c r="N54" i="220"/>
  <c r="L54" i="220" s="1"/>
  <c r="M54" i="220"/>
  <c r="J54" i="220"/>
  <c r="F54" i="220"/>
  <c r="S53" i="220"/>
  <c r="R53" i="220"/>
  <c r="Q53" i="220" s="1"/>
  <c r="N53" i="220"/>
  <c r="L53" i="220" s="1"/>
  <c r="M53" i="220"/>
  <c r="J53" i="220"/>
  <c r="F53" i="220"/>
  <c r="S52" i="220"/>
  <c r="R52" i="220"/>
  <c r="Q52" i="220" s="1"/>
  <c r="N52" i="220"/>
  <c r="L52" i="220" s="1"/>
  <c r="M52" i="220"/>
  <c r="J52" i="220"/>
  <c r="F52" i="220"/>
  <c r="S51" i="220"/>
  <c r="R51" i="220"/>
  <c r="Q51" i="220" s="1"/>
  <c r="N51" i="220"/>
  <c r="L51" i="220" s="1"/>
  <c r="M51" i="220"/>
  <c r="J51" i="220"/>
  <c r="F51" i="220"/>
  <c r="S50" i="220"/>
  <c r="R50" i="220"/>
  <c r="Q50" i="220" s="1"/>
  <c r="N50" i="220"/>
  <c r="L50" i="220" s="1"/>
  <c r="M50" i="220"/>
  <c r="J50" i="220"/>
  <c r="F50" i="220"/>
  <c r="S49" i="220"/>
  <c r="R49" i="220"/>
  <c r="Q49" i="220" s="1"/>
  <c r="N49" i="220"/>
  <c r="L49" i="220" s="1"/>
  <c r="M49" i="220"/>
  <c r="J49" i="220"/>
  <c r="F49" i="220"/>
  <c r="S48" i="220"/>
  <c r="R48" i="220"/>
  <c r="Q48" i="220" s="1"/>
  <c r="N48" i="220"/>
  <c r="L48" i="220" s="1"/>
  <c r="M48" i="220"/>
  <c r="J48" i="220"/>
  <c r="F48" i="220"/>
  <c r="S47" i="220"/>
  <c r="R47" i="220"/>
  <c r="Q47" i="220" s="1"/>
  <c r="N47" i="220"/>
  <c r="L47" i="220" s="1"/>
  <c r="M47" i="220"/>
  <c r="J47" i="220"/>
  <c r="F47" i="220"/>
  <c r="S46" i="220"/>
  <c r="R46" i="220"/>
  <c r="Q46" i="220" s="1"/>
  <c r="N46" i="220"/>
  <c r="L46" i="220" s="1"/>
  <c r="M46" i="220"/>
  <c r="J46" i="220"/>
  <c r="F46" i="220"/>
  <c r="S45" i="220"/>
  <c r="R45" i="220"/>
  <c r="Q45" i="220" s="1"/>
  <c r="N45" i="220"/>
  <c r="M45" i="220" s="1"/>
  <c r="L45" i="220"/>
  <c r="J45" i="220"/>
  <c r="F45" i="220"/>
  <c r="S44" i="220"/>
  <c r="R44" i="220"/>
  <c r="Q44" i="220" s="1"/>
  <c r="N44" i="220"/>
  <c r="M44" i="220"/>
  <c r="L44" i="220"/>
  <c r="J44" i="220"/>
  <c r="F44" i="220"/>
  <c r="S43" i="220"/>
  <c r="R43" i="220"/>
  <c r="Q43" i="220" s="1"/>
  <c r="N43" i="220"/>
  <c r="J43" i="220"/>
  <c r="F43" i="220"/>
  <c r="S42" i="220"/>
  <c r="R42" i="220"/>
  <c r="Q42" i="220" s="1"/>
  <c r="N42" i="220"/>
  <c r="L42" i="220" s="1"/>
  <c r="M42" i="220"/>
  <c r="J42" i="220"/>
  <c r="F42" i="220"/>
  <c r="S41" i="220"/>
  <c r="R41" i="220"/>
  <c r="Q41" i="220" s="1"/>
  <c r="N41" i="220"/>
  <c r="L41" i="220" s="1"/>
  <c r="M41" i="220"/>
  <c r="J41" i="220"/>
  <c r="F41" i="220"/>
  <c r="S40" i="220"/>
  <c r="R40" i="220"/>
  <c r="Q40" i="220" s="1"/>
  <c r="N40" i="220"/>
  <c r="L40" i="220" s="1"/>
  <c r="M40" i="220"/>
  <c r="J40" i="220"/>
  <c r="F40" i="220"/>
  <c r="S39" i="220"/>
  <c r="R39" i="220"/>
  <c r="Q39" i="220" s="1"/>
  <c r="N39" i="220"/>
  <c r="L39" i="220" s="1"/>
  <c r="M39" i="220"/>
  <c r="J39" i="220"/>
  <c r="F39" i="220"/>
  <c r="S38" i="220"/>
  <c r="R38" i="220"/>
  <c r="Q38" i="220" s="1"/>
  <c r="N38" i="220"/>
  <c r="L38" i="220" s="1"/>
  <c r="M38" i="220"/>
  <c r="J38" i="220"/>
  <c r="F38" i="220"/>
  <c r="S37" i="220"/>
  <c r="R37" i="220"/>
  <c r="Q37" i="220" s="1"/>
  <c r="N37" i="220"/>
  <c r="L37" i="220" s="1"/>
  <c r="M37" i="220"/>
  <c r="J37" i="220"/>
  <c r="F37" i="220"/>
  <c r="S36" i="220"/>
  <c r="R36" i="220"/>
  <c r="Q36" i="220" s="1"/>
  <c r="N36" i="220"/>
  <c r="L36" i="220" s="1"/>
  <c r="J36" i="220"/>
  <c r="F36" i="220"/>
  <c r="S35" i="220"/>
  <c r="R35" i="220"/>
  <c r="Q35" i="220" s="1"/>
  <c r="N35" i="220"/>
  <c r="L35" i="220" s="1"/>
  <c r="J35" i="220"/>
  <c r="F35" i="220"/>
  <c r="S34" i="220"/>
  <c r="R34" i="220"/>
  <c r="Q34" i="220" s="1"/>
  <c r="N34" i="220"/>
  <c r="L34" i="220" s="1"/>
  <c r="J34" i="220"/>
  <c r="F34" i="220"/>
  <c r="S33" i="220"/>
  <c r="R33" i="220"/>
  <c r="Q33" i="220"/>
  <c r="P33" i="220"/>
  <c r="N33" i="220"/>
  <c r="J33" i="220"/>
  <c r="F33" i="220"/>
  <c r="S32" i="220"/>
  <c r="R32" i="220"/>
  <c r="Q32" i="220"/>
  <c r="P32" i="220"/>
  <c r="N32" i="220"/>
  <c r="L32" i="220" s="1"/>
  <c r="T32" i="220" s="1"/>
  <c r="J32" i="220"/>
  <c r="F32" i="220"/>
  <c r="S31" i="220"/>
  <c r="R31" i="220"/>
  <c r="N31" i="220"/>
  <c r="L31" i="220" s="1"/>
  <c r="J31" i="220"/>
  <c r="F31" i="220"/>
  <c r="S30" i="220"/>
  <c r="R30" i="220"/>
  <c r="P30" i="220" s="1"/>
  <c r="Q30" i="220"/>
  <c r="N30" i="220"/>
  <c r="L30" i="220" s="1"/>
  <c r="J30" i="220"/>
  <c r="F30" i="220"/>
  <c r="S29" i="220"/>
  <c r="R29" i="220"/>
  <c r="Q29" i="220" s="1"/>
  <c r="P29" i="220"/>
  <c r="N29" i="220"/>
  <c r="L29" i="220" s="1"/>
  <c r="J29" i="220"/>
  <c r="F29" i="220"/>
  <c r="S28" i="220"/>
  <c r="R28" i="220"/>
  <c r="Q28" i="220"/>
  <c r="P28" i="220"/>
  <c r="N28" i="220"/>
  <c r="L28" i="220" s="1"/>
  <c r="T28" i="220" s="1"/>
  <c r="J28" i="220"/>
  <c r="F28" i="220"/>
  <c r="S27" i="220"/>
  <c r="R27" i="220"/>
  <c r="N27" i="220"/>
  <c r="L27" i="220" s="1"/>
  <c r="J27" i="220"/>
  <c r="F27" i="220"/>
  <c r="S26" i="220"/>
  <c r="R26" i="220"/>
  <c r="P26" i="220" s="1"/>
  <c r="Q26" i="220"/>
  <c r="N26" i="220"/>
  <c r="L26" i="220" s="1"/>
  <c r="J26" i="220"/>
  <c r="F26" i="220"/>
  <c r="S25" i="220"/>
  <c r="R25" i="220"/>
  <c r="Q25" i="220" s="1"/>
  <c r="P25" i="220"/>
  <c r="N25" i="220"/>
  <c r="L25" i="220" s="1"/>
  <c r="J25" i="220"/>
  <c r="F25" i="220"/>
  <c r="S24" i="220"/>
  <c r="R24" i="220"/>
  <c r="Q24" i="220"/>
  <c r="P24" i="220"/>
  <c r="N24" i="220"/>
  <c r="L24" i="220" s="1"/>
  <c r="T24" i="220" s="1"/>
  <c r="J24" i="220"/>
  <c r="F24" i="220"/>
  <c r="S23" i="220"/>
  <c r="R23" i="220"/>
  <c r="N23" i="220"/>
  <c r="L23" i="220" s="1"/>
  <c r="J23" i="220"/>
  <c r="F23" i="220"/>
  <c r="S22" i="220"/>
  <c r="R22" i="220"/>
  <c r="P22" i="220" s="1"/>
  <c r="Q22" i="220"/>
  <c r="N22" i="220"/>
  <c r="L22" i="220" s="1"/>
  <c r="J22" i="220"/>
  <c r="F22" i="220"/>
  <c r="S21" i="220"/>
  <c r="R21" i="220"/>
  <c r="Q21" i="220" s="1"/>
  <c r="P21" i="220"/>
  <c r="N21" i="220"/>
  <c r="L21" i="220" s="1"/>
  <c r="J21" i="220"/>
  <c r="F21" i="220"/>
  <c r="S20" i="220"/>
  <c r="R20" i="220"/>
  <c r="Q20" i="220"/>
  <c r="P20" i="220"/>
  <c r="N20" i="220"/>
  <c r="L20" i="220" s="1"/>
  <c r="T20" i="220" s="1"/>
  <c r="J20" i="220"/>
  <c r="F20" i="220"/>
  <c r="S19" i="220"/>
  <c r="R19" i="220"/>
  <c r="N19" i="220"/>
  <c r="L19" i="220" s="1"/>
  <c r="J19" i="220"/>
  <c r="F19" i="220"/>
  <c r="S18" i="220"/>
  <c r="R18" i="220"/>
  <c r="P18" i="220" s="1"/>
  <c r="Q18" i="220"/>
  <c r="N18" i="220"/>
  <c r="L18" i="220" s="1"/>
  <c r="J18" i="220"/>
  <c r="F18" i="220"/>
  <c r="S17" i="220"/>
  <c r="R17" i="220"/>
  <c r="Q17" i="220" s="1"/>
  <c r="P17" i="220"/>
  <c r="N17" i="220"/>
  <c r="L17" i="220" s="1"/>
  <c r="J17" i="220"/>
  <c r="F17" i="220"/>
  <c r="S16" i="220"/>
  <c r="R16" i="220"/>
  <c r="Q16" i="220"/>
  <c r="P16" i="220"/>
  <c r="N16" i="220"/>
  <c r="L16" i="220" s="1"/>
  <c r="T16" i="220" s="1"/>
  <c r="J16" i="220"/>
  <c r="F16" i="220"/>
  <c r="S15" i="220"/>
  <c r="R15" i="220"/>
  <c r="N15" i="220"/>
  <c r="L15" i="220" s="1"/>
  <c r="J15" i="220"/>
  <c r="F15" i="220"/>
  <c r="S14" i="220"/>
  <c r="R14" i="220"/>
  <c r="P14" i="220" s="1"/>
  <c r="Q14" i="220"/>
  <c r="N14" i="220"/>
  <c r="L14" i="220" s="1"/>
  <c r="J14" i="220"/>
  <c r="F14" i="220"/>
  <c r="S13" i="220"/>
  <c r="R13" i="220"/>
  <c r="Q13" i="220" s="1"/>
  <c r="P13" i="220"/>
  <c r="N13" i="220"/>
  <c r="L13" i="220" s="1"/>
  <c r="J13" i="220"/>
  <c r="F13" i="220"/>
  <c r="S12" i="220"/>
  <c r="R12" i="220"/>
  <c r="Q12" i="220"/>
  <c r="P12" i="220"/>
  <c r="N12" i="220"/>
  <c r="J12" i="220"/>
  <c r="F12" i="220"/>
  <c r="D62" i="219"/>
  <c r="C62" i="219"/>
  <c r="G61" i="219"/>
  <c r="G60" i="219"/>
  <c r="F59" i="219"/>
  <c r="E59" i="219"/>
  <c r="G58" i="219"/>
  <c r="G57" i="219"/>
  <c r="E56" i="219"/>
  <c r="F56" i="219" s="1"/>
  <c r="F62" i="219" s="1"/>
  <c r="G55" i="219"/>
  <c r="G54" i="219"/>
  <c r="G53" i="219"/>
  <c r="G52" i="219"/>
  <c r="G51" i="219"/>
  <c r="G50" i="219"/>
  <c r="G49" i="219"/>
  <c r="G48" i="219"/>
  <c r="G47" i="219"/>
  <c r="G46" i="219"/>
  <c r="G44" i="219"/>
  <c r="G43" i="219"/>
  <c r="G42" i="219"/>
  <c r="G41" i="219"/>
  <c r="G40" i="219"/>
  <c r="G39" i="219"/>
  <c r="G38" i="219"/>
  <c r="G37" i="219"/>
  <c r="G36" i="219"/>
  <c r="G35" i="219"/>
  <c r="G34" i="219"/>
  <c r="G33" i="219"/>
  <c r="G32" i="219"/>
  <c r="G31" i="219"/>
  <c r="G30" i="219"/>
  <c r="G29" i="219"/>
  <c r="G28" i="219"/>
  <c r="G27" i="219"/>
  <c r="G26" i="219"/>
  <c r="G25" i="219"/>
  <c r="G24" i="219"/>
  <c r="G23" i="219"/>
  <c r="G22" i="219"/>
  <c r="G21" i="219"/>
  <c r="G20" i="219"/>
  <c r="G19" i="219"/>
  <c r="G18" i="219"/>
  <c r="G17" i="219"/>
  <c r="G16" i="219"/>
  <c r="G15" i="219"/>
  <c r="G14" i="219"/>
  <c r="G13" i="219"/>
  <c r="G12" i="219"/>
  <c r="G11" i="219"/>
  <c r="P62" i="218"/>
  <c r="L62" i="218"/>
  <c r="D62" i="218"/>
  <c r="R61" i="218"/>
  <c r="N61" i="218"/>
  <c r="J61" i="218"/>
  <c r="F61" i="218"/>
  <c r="R60" i="218"/>
  <c r="N60" i="218"/>
  <c r="J60" i="218"/>
  <c r="F60" i="218"/>
  <c r="R59" i="218"/>
  <c r="N59" i="218"/>
  <c r="J59" i="218"/>
  <c r="F59" i="218"/>
  <c r="R58" i="218"/>
  <c r="N58" i="218"/>
  <c r="J58" i="218"/>
  <c r="F58" i="218"/>
  <c r="R57" i="218"/>
  <c r="N57" i="218"/>
  <c r="J57" i="218"/>
  <c r="F57" i="218"/>
  <c r="R56" i="218"/>
  <c r="N56" i="218"/>
  <c r="J56" i="218"/>
  <c r="F56" i="218"/>
  <c r="R55" i="218"/>
  <c r="N55" i="218"/>
  <c r="J55" i="218"/>
  <c r="F55" i="218"/>
  <c r="R54" i="218"/>
  <c r="N54" i="218"/>
  <c r="J54" i="218"/>
  <c r="F54" i="218"/>
  <c r="R53" i="218"/>
  <c r="N53" i="218"/>
  <c r="J53" i="218"/>
  <c r="F53" i="218"/>
  <c r="R52" i="218"/>
  <c r="N52" i="218"/>
  <c r="J52" i="218"/>
  <c r="F52" i="218"/>
  <c r="R51" i="218"/>
  <c r="N51" i="218"/>
  <c r="J51" i="218"/>
  <c r="F51" i="218"/>
  <c r="R50" i="218"/>
  <c r="N50" i="218"/>
  <c r="J50" i="218"/>
  <c r="F50" i="218"/>
  <c r="R49" i="218"/>
  <c r="N49" i="218"/>
  <c r="J49" i="218"/>
  <c r="F49" i="218"/>
  <c r="R48" i="218"/>
  <c r="N48" i="218"/>
  <c r="J48" i="218"/>
  <c r="F48" i="218"/>
  <c r="R47" i="218"/>
  <c r="N47" i="218"/>
  <c r="J47" i="218"/>
  <c r="F47" i="218"/>
  <c r="R46" i="218"/>
  <c r="N46" i="218"/>
  <c r="J46" i="218"/>
  <c r="F46" i="218"/>
  <c r="R45" i="218"/>
  <c r="N45" i="218"/>
  <c r="J45" i="218"/>
  <c r="F45" i="218"/>
  <c r="R44" i="218"/>
  <c r="N44" i="218"/>
  <c r="J44" i="218"/>
  <c r="F44" i="218"/>
  <c r="R43" i="218"/>
  <c r="N43" i="218"/>
  <c r="J43" i="218"/>
  <c r="F43" i="218"/>
  <c r="R42" i="218"/>
  <c r="N42" i="218"/>
  <c r="J42" i="218"/>
  <c r="F42" i="218"/>
  <c r="R41" i="218"/>
  <c r="N41" i="218"/>
  <c r="J41" i="218"/>
  <c r="F41" i="218"/>
  <c r="R40" i="218"/>
  <c r="N40" i="218"/>
  <c r="J40" i="218"/>
  <c r="F40" i="218"/>
  <c r="R39" i="218"/>
  <c r="N39" i="218"/>
  <c r="J39" i="218"/>
  <c r="F39" i="218"/>
  <c r="R38" i="218"/>
  <c r="N38" i="218"/>
  <c r="J38" i="218"/>
  <c r="F38" i="218"/>
  <c r="R37" i="218"/>
  <c r="N37" i="218"/>
  <c r="J37" i="218"/>
  <c r="F37" i="218"/>
  <c r="R36" i="218"/>
  <c r="N36" i="218"/>
  <c r="J36" i="218"/>
  <c r="F36" i="218"/>
  <c r="R35" i="218"/>
  <c r="N35" i="218"/>
  <c r="J35" i="218"/>
  <c r="F35" i="218"/>
  <c r="R34" i="218"/>
  <c r="N34" i="218"/>
  <c r="J34" i="218"/>
  <c r="F34" i="218"/>
  <c r="R33" i="218"/>
  <c r="N33" i="218"/>
  <c r="J33" i="218"/>
  <c r="F33" i="218"/>
  <c r="R32" i="218"/>
  <c r="N32" i="218"/>
  <c r="J32" i="218"/>
  <c r="F32" i="218"/>
  <c r="R31" i="218"/>
  <c r="N31" i="218"/>
  <c r="J31" i="218"/>
  <c r="F31" i="218"/>
  <c r="R30" i="218"/>
  <c r="N30" i="218"/>
  <c r="J30" i="218"/>
  <c r="F30" i="218"/>
  <c r="R29" i="218"/>
  <c r="N29" i="218"/>
  <c r="J29" i="218"/>
  <c r="F29" i="218"/>
  <c r="S29" i="218" s="1"/>
  <c r="R28" i="218"/>
  <c r="N28" i="218"/>
  <c r="J28" i="218"/>
  <c r="F28" i="218"/>
  <c r="S28" i="218" s="1"/>
  <c r="R27" i="218"/>
  <c r="N27" i="218"/>
  <c r="J27" i="218"/>
  <c r="F27" i="218"/>
  <c r="S27" i="218" s="1"/>
  <c r="R26" i="218"/>
  <c r="N26" i="218"/>
  <c r="J26" i="218"/>
  <c r="F26" i="218"/>
  <c r="S26" i="218" s="1"/>
  <c r="R25" i="218"/>
  <c r="N25" i="218"/>
  <c r="J25" i="218"/>
  <c r="F25" i="218"/>
  <c r="S25" i="218" s="1"/>
  <c r="R24" i="218"/>
  <c r="N24" i="218"/>
  <c r="J24" i="218"/>
  <c r="F24" i="218"/>
  <c r="S24" i="218" s="1"/>
  <c r="R23" i="218"/>
  <c r="N23" i="218"/>
  <c r="J23" i="218"/>
  <c r="F23" i="218"/>
  <c r="S23" i="218" s="1"/>
  <c r="R22" i="218"/>
  <c r="N22" i="218"/>
  <c r="J22" i="218"/>
  <c r="F22" i="218"/>
  <c r="S22" i="218" s="1"/>
  <c r="R21" i="218"/>
  <c r="N21" i="218"/>
  <c r="J21" i="218"/>
  <c r="F21" i="218"/>
  <c r="S21" i="218" s="1"/>
  <c r="R20" i="218"/>
  <c r="N20" i="218"/>
  <c r="J20" i="218"/>
  <c r="F20" i="218"/>
  <c r="S20" i="218" s="1"/>
  <c r="R19" i="218"/>
  <c r="N19" i="218"/>
  <c r="J19" i="218"/>
  <c r="F19" i="218"/>
  <c r="S19" i="218" s="1"/>
  <c r="R18" i="218"/>
  <c r="N18" i="218"/>
  <c r="J18" i="218"/>
  <c r="F18" i="218"/>
  <c r="S18" i="218" s="1"/>
  <c r="R17" i="218"/>
  <c r="N17" i="218"/>
  <c r="J17" i="218"/>
  <c r="F17" i="218"/>
  <c r="S17" i="218" s="1"/>
  <c r="R16" i="218"/>
  <c r="N16" i="218"/>
  <c r="J16" i="218"/>
  <c r="F16" i="218"/>
  <c r="S16" i="218" s="1"/>
  <c r="R15" i="218"/>
  <c r="N15" i="218"/>
  <c r="J15" i="218"/>
  <c r="F15" i="218"/>
  <c r="S15" i="218" s="1"/>
  <c r="R14" i="218"/>
  <c r="N14" i="218"/>
  <c r="J14" i="218"/>
  <c r="F14" i="218"/>
  <c r="S14" i="218" s="1"/>
  <c r="R13" i="218"/>
  <c r="N13" i="218"/>
  <c r="J13" i="218"/>
  <c r="F13" i="218"/>
  <c r="S13" i="218" s="1"/>
  <c r="R12" i="218"/>
  <c r="N12" i="218"/>
  <c r="J12" i="218"/>
  <c r="F12" i="218"/>
  <c r="S12" i="218" s="1"/>
  <c r="R11" i="218"/>
  <c r="R62" i="218" s="1"/>
  <c r="N11" i="218"/>
  <c r="N62" i="218" s="1"/>
  <c r="J11" i="218"/>
  <c r="J62" i="218" s="1"/>
  <c r="F11" i="218"/>
  <c r="F62" i="218" s="1"/>
  <c r="O62" i="217"/>
  <c r="M62" i="217"/>
  <c r="L62" i="217"/>
  <c r="N62" i="217" s="1"/>
  <c r="I62" i="217"/>
  <c r="Q62" i="217" s="1"/>
  <c r="H62" i="217"/>
  <c r="Q61" i="217"/>
  <c r="P61" i="217"/>
  <c r="O61" i="217"/>
  <c r="N61" i="217"/>
  <c r="J61" i="217"/>
  <c r="F61" i="217"/>
  <c r="Q60" i="217"/>
  <c r="P60" i="217"/>
  <c r="O60" i="217"/>
  <c r="N60" i="217"/>
  <c r="J60" i="217"/>
  <c r="F60" i="217"/>
  <c r="Q59" i="217"/>
  <c r="P59" i="217"/>
  <c r="O59" i="217"/>
  <c r="N59" i="217"/>
  <c r="J59" i="217"/>
  <c r="F59" i="217"/>
  <c r="Q58" i="217"/>
  <c r="P58" i="217"/>
  <c r="O58" i="217"/>
  <c r="N58" i="217"/>
  <c r="J58" i="217"/>
  <c r="F58" i="217"/>
  <c r="Q57" i="217"/>
  <c r="P57" i="217"/>
  <c r="O57" i="217"/>
  <c r="R57" i="217" s="1"/>
  <c r="N57" i="217"/>
  <c r="J57" i="217"/>
  <c r="F57" i="217"/>
  <c r="Q56" i="217"/>
  <c r="P56" i="217"/>
  <c r="O56" i="217"/>
  <c r="N56" i="217"/>
  <c r="J56" i="217"/>
  <c r="F56" i="217"/>
  <c r="Q55" i="217"/>
  <c r="P55" i="217"/>
  <c r="O55" i="217"/>
  <c r="N55" i="217"/>
  <c r="J55" i="217"/>
  <c r="F55" i="217"/>
  <c r="Q54" i="217"/>
  <c r="P54" i="217"/>
  <c r="O54" i="217"/>
  <c r="N54" i="217"/>
  <c r="J54" i="217"/>
  <c r="F54" i="217"/>
  <c r="Q53" i="217"/>
  <c r="P53" i="217"/>
  <c r="O53" i="217"/>
  <c r="N53" i="217"/>
  <c r="J53" i="217"/>
  <c r="F53" i="217"/>
  <c r="Q52" i="217"/>
  <c r="P52" i="217"/>
  <c r="O52" i="217"/>
  <c r="N52" i="217"/>
  <c r="J52" i="217"/>
  <c r="F52" i="217"/>
  <c r="Q51" i="217"/>
  <c r="P51" i="217"/>
  <c r="O51" i="217"/>
  <c r="R51" i="217" s="1"/>
  <c r="N51" i="217"/>
  <c r="J51" i="217"/>
  <c r="F51" i="217"/>
  <c r="Q50" i="217"/>
  <c r="P50" i="217"/>
  <c r="O50" i="217"/>
  <c r="N50" i="217"/>
  <c r="J50" i="217"/>
  <c r="F50" i="217"/>
  <c r="Q49" i="217"/>
  <c r="P49" i="217"/>
  <c r="O49" i="217"/>
  <c r="N49" i="217"/>
  <c r="J49" i="217"/>
  <c r="F49" i="217"/>
  <c r="Q48" i="217"/>
  <c r="P48" i="217"/>
  <c r="O48" i="217"/>
  <c r="R48" i="217" s="1"/>
  <c r="N48" i="217"/>
  <c r="J48" i="217"/>
  <c r="F48" i="217"/>
  <c r="Q47" i="217"/>
  <c r="P47" i="217"/>
  <c r="O47" i="217"/>
  <c r="N47" i="217"/>
  <c r="J47" i="217"/>
  <c r="F47" i="217"/>
  <c r="Q46" i="217"/>
  <c r="P46" i="217"/>
  <c r="O46" i="217"/>
  <c r="R46" i="217" s="1"/>
  <c r="N46" i="217"/>
  <c r="J46" i="217"/>
  <c r="F46" i="217"/>
  <c r="R45" i="217"/>
  <c r="Q45" i="217"/>
  <c r="P45" i="217"/>
  <c r="O45" i="217"/>
  <c r="N45" i="217"/>
  <c r="J45" i="217"/>
  <c r="F45" i="217"/>
  <c r="Q44" i="217"/>
  <c r="P44" i="217"/>
  <c r="O44" i="217"/>
  <c r="N44" i="217"/>
  <c r="J44" i="217"/>
  <c r="F44" i="217"/>
  <c r="Q43" i="217"/>
  <c r="P43" i="217"/>
  <c r="O43" i="217"/>
  <c r="N43" i="217"/>
  <c r="J43" i="217"/>
  <c r="F43" i="217"/>
  <c r="Q42" i="217"/>
  <c r="P42" i="217"/>
  <c r="O42" i="217"/>
  <c r="N42" i="217"/>
  <c r="J42" i="217"/>
  <c r="F42" i="217"/>
  <c r="Q41" i="217"/>
  <c r="P41" i="217"/>
  <c r="O41" i="217"/>
  <c r="N41" i="217"/>
  <c r="J41" i="217"/>
  <c r="F41" i="217"/>
  <c r="Q40" i="217"/>
  <c r="P40" i="217"/>
  <c r="R40" i="217" s="1"/>
  <c r="O40" i="217"/>
  <c r="N40" i="217"/>
  <c r="J40" i="217"/>
  <c r="F40" i="217"/>
  <c r="Q39" i="217"/>
  <c r="P39" i="217"/>
  <c r="O39" i="217"/>
  <c r="R39" i="217" s="1"/>
  <c r="N39" i="217"/>
  <c r="J39" i="217"/>
  <c r="F39" i="217"/>
  <c r="Q38" i="217"/>
  <c r="R38" i="217" s="1"/>
  <c r="P38" i="217"/>
  <c r="O38" i="217"/>
  <c r="N38" i="217"/>
  <c r="J38" i="217"/>
  <c r="F38" i="217"/>
  <c r="Q37" i="217"/>
  <c r="P37" i="217"/>
  <c r="O37" i="217"/>
  <c r="N37" i="217"/>
  <c r="J37" i="217"/>
  <c r="F37" i="217"/>
  <c r="Q36" i="217"/>
  <c r="P36" i="217"/>
  <c r="O36" i="217"/>
  <c r="N36" i="217"/>
  <c r="J36" i="217"/>
  <c r="F36" i="217"/>
  <c r="Q35" i="217"/>
  <c r="P35" i="217"/>
  <c r="O35" i="217"/>
  <c r="N35" i="217"/>
  <c r="J35" i="217"/>
  <c r="F35" i="217"/>
  <c r="Q34" i="217"/>
  <c r="P34" i="217"/>
  <c r="O34" i="217"/>
  <c r="N34" i="217"/>
  <c r="J34" i="217"/>
  <c r="F34" i="217"/>
  <c r="Q33" i="217"/>
  <c r="P33" i="217"/>
  <c r="O33" i="217"/>
  <c r="N33" i="217"/>
  <c r="J33" i="217"/>
  <c r="F33" i="217"/>
  <c r="Q32" i="217"/>
  <c r="P32" i="217"/>
  <c r="O32" i="217"/>
  <c r="N32" i="217"/>
  <c r="J32" i="217"/>
  <c r="F32" i="217"/>
  <c r="Q31" i="217"/>
  <c r="P31" i="217"/>
  <c r="O31" i="217"/>
  <c r="N31" i="217"/>
  <c r="J31" i="217"/>
  <c r="F31" i="217"/>
  <c r="Q30" i="217"/>
  <c r="P30" i="217"/>
  <c r="O30" i="217"/>
  <c r="N30" i="217"/>
  <c r="J30" i="217"/>
  <c r="F30" i="217"/>
  <c r="Q29" i="217"/>
  <c r="P29" i="217"/>
  <c r="O29" i="217"/>
  <c r="N29" i="217"/>
  <c r="J29" i="217"/>
  <c r="F29" i="217"/>
  <c r="Q28" i="217"/>
  <c r="P28" i="217"/>
  <c r="O28" i="217"/>
  <c r="N28" i="217"/>
  <c r="J28" i="217"/>
  <c r="F28" i="217"/>
  <c r="Q27" i="217"/>
  <c r="P27" i="217"/>
  <c r="O27" i="217"/>
  <c r="R27" i="217" s="1"/>
  <c r="N27" i="217"/>
  <c r="J27" i="217"/>
  <c r="F27" i="217"/>
  <c r="Q26" i="217"/>
  <c r="P26" i="217"/>
  <c r="O26" i="217"/>
  <c r="R26" i="217" s="1"/>
  <c r="N26" i="217"/>
  <c r="J26" i="217"/>
  <c r="F26" i="217"/>
  <c r="Q25" i="217"/>
  <c r="P25" i="217"/>
  <c r="O25" i="217"/>
  <c r="N25" i="217"/>
  <c r="J25" i="217"/>
  <c r="F25" i="217"/>
  <c r="Q24" i="217"/>
  <c r="P24" i="217"/>
  <c r="O24" i="217"/>
  <c r="N24" i="217"/>
  <c r="R24" i="217" s="1"/>
  <c r="J24" i="217"/>
  <c r="F24" i="217"/>
  <c r="Q23" i="217"/>
  <c r="P23" i="217"/>
  <c r="O23" i="217"/>
  <c r="N23" i="217"/>
  <c r="J23" i="217"/>
  <c r="F23" i="217"/>
  <c r="Q22" i="217"/>
  <c r="P22" i="217"/>
  <c r="O22" i="217"/>
  <c r="N22" i="217"/>
  <c r="J22" i="217"/>
  <c r="F22" i="217"/>
  <c r="Q21" i="217"/>
  <c r="P21" i="217"/>
  <c r="O21" i="217"/>
  <c r="N21" i="217"/>
  <c r="J21" i="217"/>
  <c r="F21" i="217"/>
  <c r="R21" i="217" s="1"/>
  <c r="Q20" i="217"/>
  <c r="P20" i="217"/>
  <c r="O20" i="217"/>
  <c r="N20" i="217"/>
  <c r="R20" i="217" s="1"/>
  <c r="J20" i="217"/>
  <c r="F20" i="217"/>
  <c r="Q19" i="217"/>
  <c r="P19" i="217"/>
  <c r="O19" i="217"/>
  <c r="N19" i="217"/>
  <c r="J19" i="217"/>
  <c r="F19" i="217"/>
  <c r="Q18" i="217"/>
  <c r="P18" i="217"/>
  <c r="O18" i="217"/>
  <c r="N18" i="217"/>
  <c r="J18" i="217"/>
  <c r="F18" i="217"/>
  <c r="Q17" i="217"/>
  <c r="P17" i="217"/>
  <c r="O17" i="217"/>
  <c r="N17" i="217"/>
  <c r="J17" i="217"/>
  <c r="F17" i="217"/>
  <c r="R17" i="217" s="1"/>
  <c r="Q16" i="217"/>
  <c r="P16" i="217"/>
  <c r="O16" i="217"/>
  <c r="N16" i="217"/>
  <c r="J16" i="217"/>
  <c r="F16" i="217"/>
  <c r="R16" i="217" s="1"/>
  <c r="Q15" i="217"/>
  <c r="P15" i="217"/>
  <c r="O15" i="217"/>
  <c r="N15" i="217"/>
  <c r="J15" i="217"/>
  <c r="R15" i="217" s="1"/>
  <c r="F15" i="217"/>
  <c r="Q14" i="217"/>
  <c r="P14" i="217"/>
  <c r="O14" i="217"/>
  <c r="N14" i="217"/>
  <c r="J14" i="217"/>
  <c r="F14" i="217"/>
  <c r="R14" i="217" s="1"/>
  <c r="Q13" i="217"/>
  <c r="P13" i="217"/>
  <c r="O13" i="217"/>
  <c r="N13" i="217"/>
  <c r="J13" i="217"/>
  <c r="F13" i="217"/>
  <c r="Q12" i="217"/>
  <c r="P12" i="217"/>
  <c r="O12" i="217"/>
  <c r="N12" i="217"/>
  <c r="J12" i="217"/>
  <c r="F12" i="217"/>
  <c r="Q11" i="217"/>
  <c r="P11" i="217"/>
  <c r="O11" i="217"/>
  <c r="N11" i="217"/>
  <c r="J11" i="217"/>
  <c r="R11" i="217" s="1"/>
  <c r="F11" i="217"/>
  <c r="K63" i="216"/>
  <c r="J63" i="216"/>
  <c r="I63" i="216"/>
  <c r="H63" i="216"/>
  <c r="G63" i="216"/>
  <c r="K63" i="215"/>
  <c r="J63" i="215"/>
  <c r="I63" i="215"/>
  <c r="H63" i="215"/>
  <c r="G63" i="215"/>
  <c r="I22" i="221" l="1"/>
  <c r="H22" i="221"/>
  <c r="E46" i="221"/>
  <c r="U46" i="221" s="1"/>
  <c r="D46" i="221"/>
  <c r="R23" i="217"/>
  <c r="R29" i="217"/>
  <c r="M33" i="220"/>
  <c r="U33" i="220" s="1"/>
  <c r="L33" i="220"/>
  <c r="T33" i="220" s="1"/>
  <c r="V33" i="220" s="1"/>
  <c r="L30" i="221"/>
  <c r="M30" i="221"/>
  <c r="I37" i="221"/>
  <c r="H37" i="221"/>
  <c r="I41" i="221"/>
  <c r="H41" i="221"/>
  <c r="E50" i="221"/>
  <c r="U50" i="221" s="1"/>
  <c r="D50" i="221"/>
  <c r="E54" i="221"/>
  <c r="U54" i="221" s="1"/>
  <c r="D54" i="221"/>
  <c r="D59" i="221"/>
  <c r="E59" i="221"/>
  <c r="U59" i="221" s="1"/>
  <c r="Q62" i="221"/>
  <c r="P62" i="221"/>
  <c r="P63" i="221"/>
  <c r="S18" i="222"/>
  <c r="V18" i="222" s="1"/>
  <c r="R18" i="222"/>
  <c r="S63" i="223"/>
  <c r="L51" i="221"/>
  <c r="M51" i="221"/>
  <c r="R19" i="217"/>
  <c r="R55" i="217"/>
  <c r="R18" i="217"/>
  <c r="R22" i="217"/>
  <c r="R28" i="217"/>
  <c r="R30" i="217"/>
  <c r="R34" i="217"/>
  <c r="R43" i="217"/>
  <c r="R54" i="217"/>
  <c r="M12" i="220"/>
  <c r="U12" i="220" s="1"/>
  <c r="L12" i="220"/>
  <c r="T12" i="220" s="1"/>
  <c r="Q15" i="220"/>
  <c r="P15" i="220"/>
  <c r="Q19" i="220"/>
  <c r="P19" i="220"/>
  <c r="Q23" i="220"/>
  <c r="P23" i="220"/>
  <c r="Q27" i="220"/>
  <c r="P27" i="220"/>
  <c r="Q31" i="220"/>
  <c r="P31" i="220"/>
  <c r="E21" i="221"/>
  <c r="D21" i="221"/>
  <c r="I32" i="221"/>
  <c r="H32" i="221"/>
  <c r="D35" i="221"/>
  <c r="E35" i="221"/>
  <c r="D39" i="221"/>
  <c r="T39" i="221" s="1"/>
  <c r="V39" i="221" s="1"/>
  <c r="E39" i="221"/>
  <c r="D43" i="221"/>
  <c r="E43" i="221"/>
  <c r="Q45" i="221"/>
  <c r="P45" i="221"/>
  <c r="V19" i="222"/>
  <c r="L55" i="221"/>
  <c r="M55" i="221"/>
  <c r="U55" i="221" s="1"/>
  <c r="E63" i="221"/>
  <c r="D63" i="221"/>
  <c r="F62" i="217"/>
  <c r="R12" i="217"/>
  <c r="R13" i="217"/>
  <c r="R32" i="217"/>
  <c r="R42" i="217"/>
  <c r="R44" i="217"/>
  <c r="R49" i="217"/>
  <c r="R60" i="217"/>
  <c r="M43" i="220"/>
  <c r="U43" i="220" s="1"/>
  <c r="L43" i="220"/>
  <c r="T43" i="220" s="1"/>
  <c r="V43" i="220" s="1"/>
  <c r="E12" i="221"/>
  <c r="D12" i="221"/>
  <c r="E14" i="221"/>
  <c r="D14" i="221"/>
  <c r="E16" i="221"/>
  <c r="D16" i="221"/>
  <c r="E18" i="221"/>
  <c r="D18" i="221"/>
  <c r="L20" i="221"/>
  <c r="M20" i="221"/>
  <c r="E24" i="221"/>
  <c r="D24" i="221"/>
  <c r="E26" i="221"/>
  <c r="D26" i="221"/>
  <c r="E28" i="221"/>
  <c r="D28" i="221"/>
  <c r="E30" i="221"/>
  <c r="D30" i="221"/>
  <c r="M34" i="221"/>
  <c r="L34" i="221"/>
  <c r="T34" i="221" s="1"/>
  <c r="V34" i="221" s="1"/>
  <c r="M38" i="221"/>
  <c r="L38" i="221"/>
  <c r="M42" i="221"/>
  <c r="L42" i="221"/>
  <c r="L47" i="221"/>
  <c r="M47" i="221"/>
  <c r="Q49" i="221"/>
  <c r="P49" i="221"/>
  <c r="Q53" i="221"/>
  <c r="P53" i="221"/>
  <c r="Q57" i="221"/>
  <c r="P57" i="221"/>
  <c r="M59" i="221"/>
  <c r="L59" i="221"/>
  <c r="Q61" i="221"/>
  <c r="P61" i="221"/>
  <c r="M63" i="221"/>
  <c r="L63" i="221"/>
  <c r="S30" i="218"/>
  <c r="S31" i="218"/>
  <c r="S32" i="218"/>
  <c r="S33" i="218"/>
  <c r="S34" i="218"/>
  <c r="S35" i="218"/>
  <c r="S36" i="218"/>
  <c r="S37" i="218"/>
  <c r="S38" i="218"/>
  <c r="S39" i="218"/>
  <c r="S40" i="218"/>
  <c r="S41" i="218"/>
  <c r="S42" i="218"/>
  <c r="S43" i="218"/>
  <c r="S44" i="218"/>
  <c r="S45" i="218"/>
  <c r="S46" i="218"/>
  <c r="S47" i="218"/>
  <c r="S48" i="218"/>
  <c r="S49" i="218"/>
  <c r="S50" i="218"/>
  <c r="S51" i="218"/>
  <c r="S52" i="218"/>
  <c r="S53" i="218"/>
  <c r="S54" i="218"/>
  <c r="S55" i="218"/>
  <c r="S56" i="218"/>
  <c r="S57" i="218"/>
  <c r="S58" i="218"/>
  <c r="S59" i="218"/>
  <c r="S60" i="218"/>
  <c r="S61" i="218"/>
  <c r="T15" i="220"/>
  <c r="T19" i="220"/>
  <c r="T23" i="220"/>
  <c r="T27" i="220"/>
  <c r="T31" i="220"/>
  <c r="M22" i="221"/>
  <c r="U22" i="221" s="1"/>
  <c r="D23" i="221"/>
  <c r="H30" i="221"/>
  <c r="M32" i="221"/>
  <c r="H35" i="221"/>
  <c r="T35" i="221" s="1"/>
  <c r="E37" i="221"/>
  <c r="H39" i="221"/>
  <c r="E41" i="221"/>
  <c r="H43" i="221"/>
  <c r="T43" i="221" s="1"/>
  <c r="T44" i="221"/>
  <c r="M45" i="221"/>
  <c r="P47" i="221"/>
  <c r="M49" i="221"/>
  <c r="U49" i="221" s="1"/>
  <c r="P51" i="221"/>
  <c r="M53" i="221"/>
  <c r="P55" i="221"/>
  <c r="M57" i="221"/>
  <c r="U57" i="221" s="1"/>
  <c r="P59" i="221"/>
  <c r="E61" i="221"/>
  <c r="M62" i="221"/>
  <c r="U62" i="221" s="1"/>
  <c r="O17" i="222"/>
  <c r="S17" i="222" s="1"/>
  <c r="T14" i="220"/>
  <c r="T18" i="220"/>
  <c r="T22" i="220"/>
  <c r="T26" i="220"/>
  <c r="T30" i="220"/>
  <c r="U37" i="220"/>
  <c r="U39" i="220"/>
  <c r="U41" i="220"/>
  <c r="U44" i="220"/>
  <c r="U47" i="220"/>
  <c r="U49" i="220"/>
  <c r="U51" i="220"/>
  <c r="U53" i="220"/>
  <c r="U55" i="220"/>
  <c r="U57" i="220"/>
  <c r="U59" i="220"/>
  <c r="U61" i="220"/>
  <c r="U63" i="220"/>
  <c r="U23" i="221"/>
  <c r="U33" i="221"/>
  <c r="U34" i="221"/>
  <c r="U38" i="221"/>
  <c r="U42" i="221"/>
  <c r="U45" i="221"/>
  <c r="U53" i="221"/>
  <c r="U58" i="221"/>
  <c r="H63" i="221"/>
  <c r="O26" i="222"/>
  <c r="S63" i="224"/>
  <c r="T26" i="222"/>
  <c r="G59" i="219"/>
  <c r="T13" i="220"/>
  <c r="T17" i="220"/>
  <c r="T21" i="220"/>
  <c r="T25" i="220"/>
  <c r="T29" i="220"/>
  <c r="S63" i="221"/>
  <c r="U20" i="221"/>
  <c r="R16" i="222"/>
  <c r="S16" i="222"/>
  <c r="Q17" i="222"/>
  <c r="I21" i="222"/>
  <c r="I27" i="222" s="1"/>
  <c r="U26" i="222"/>
  <c r="P17" i="222"/>
  <c r="T17" i="222" s="1"/>
  <c r="T16" i="222"/>
  <c r="S23" i="222"/>
  <c r="R17" i="222"/>
  <c r="S62" i="218"/>
  <c r="U45" i="220"/>
  <c r="U13" i="221"/>
  <c r="U15" i="221"/>
  <c r="U17" i="221"/>
  <c r="U19" i="221"/>
  <c r="T23" i="221"/>
  <c r="V23" i="221" s="1"/>
  <c r="U25" i="221"/>
  <c r="U27" i="221"/>
  <c r="U29" i="221"/>
  <c r="U32" i="221"/>
  <c r="U37" i="221"/>
  <c r="U41" i="221"/>
  <c r="V44" i="221"/>
  <c r="U48" i="221"/>
  <c r="U52" i="221"/>
  <c r="U56" i="221"/>
  <c r="U61" i="221"/>
  <c r="J62" i="217"/>
  <c r="P62" i="217"/>
  <c r="R61" i="217"/>
  <c r="R62" i="217" s="1"/>
  <c r="T35" i="220"/>
  <c r="U38" i="220"/>
  <c r="U40" i="220"/>
  <c r="U42" i="220"/>
  <c r="U46" i="220"/>
  <c r="U48" i="220"/>
  <c r="U50" i="220"/>
  <c r="U52" i="220"/>
  <c r="U54" i="220"/>
  <c r="U56" i="220"/>
  <c r="U58" i="220"/>
  <c r="U60" i="220"/>
  <c r="U62" i="220"/>
  <c r="U21" i="221"/>
  <c r="U31" i="221"/>
  <c r="U36" i="221"/>
  <c r="U47" i="221"/>
  <c r="U51" i="221"/>
  <c r="U60" i="221"/>
  <c r="V25" i="220"/>
  <c r="T39" i="220"/>
  <c r="V39" i="220" s="1"/>
  <c r="T47" i="220"/>
  <c r="V47" i="220" s="1"/>
  <c r="T63" i="220"/>
  <c r="V63" i="220" s="1"/>
  <c r="U12" i="221"/>
  <c r="U14" i="221"/>
  <c r="U16" i="221"/>
  <c r="U18" i="221"/>
  <c r="U24" i="221"/>
  <c r="U26" i="221"/>
  <c r="U28" i="221"/>
  <c r="U30" i="221"/>
  <c r="U35" i="221"/>
  <c r="U39" i="221"/>
  <c r="U43" i="221"/>
  <c r="E62" i="219"/>
  <c r="P34" i="220"/>
  <c r="T34" i="220" s="1"/>
  <c r="V34" i="220" s="1"/>
  <c r="P35" i="220"/>
  <c r="P36" i="220"/>
  <c r="T36" i="220" s="1"/>
  <c r="P37" i="220"/>
  <c r="T37" i="220" s="1"/>
  <c r="V37" i="220" s="1"/>
  <c r="P38" i="220"/>
  <c r="T38" i="220" s="1"/>
  <c r="V38" i="220" s="1"/>
  <c r="P39" i="220"/>
  <c r="P40" i="220"/>
  <c r="T40" i="220" s="1"/>
  <c r="V40" i="220" s="1"/>
  <c r="P41" i="220"/>
  <c r="T41" i="220" s="1"/>
  <c r="P42" i="220"/>
  <c r="T42" i="220" s="1"/>
  <c r="V42" i="220" s="1"/>
  <c r="P43" i="220"/>
  <c r="P44" i="220"/>
  <c r="T44" i="220" s="1"/>
  <c r="V44" i="220" s="1"/>
  <c r="P45" i="220"/>
  <c r="T45" i="220" s="1"/>
  <c r="V45" i="220" s="1"/>
  <c r="P46" i="220"/>
  <c r="T46" i="220" s="1"/>
  <c r="V46" i="220" s="1"/>
  <c r="P47" i="220"/>
  <c r="P48" i="220"/>
  <c r="T48" i="220" s="1"/>
  <c r="V48" i="220" s="1"/>
  <c r="P49" i="220"/>
  <c r="T49" i="220" s="1"/>
  <c r="V49" i="220" s="1"/>
  <c r="P50" i="220"/>
  <c r="T50" i="220" s="1"/>
  <c r="V50" i="220" s="1"/>
  <c r="P51" i="220"/>
  <c r="T51" i="220" s="1"/>
  <c r="P52" i="220"/>
  <c r="T52" i="220" s="1"/>
  <c r="V52" i="220" s="1"/>
  <c r="P53" i="220"/>
  <c r="T53" i="220" s="1"/>
  <c r="V53" i="220" s="1"/>
  <c r="P54" i="220"/>
  <c r="T54" i="220" s="1"/>
  <c r="V54" i="220" s="1"/>
  <c r="P55" i="220"/>
  <c r="T55" i="220" s="1"/>
  <c r="V55" i="220" s="1"/>
  <c r="P56" i="220"/>
  <c r="T56" i="220" s="1"/>
  <c r="V56" i="220" s="1"/>
  <c r="P57" i="220"/>
  <c r="T57" i="220" s="1"/>
  <c r="V57" i="220" s="1"/>
  <c r="P58" i="220"/>
  <c r="T58" i="220" s="1"/>
  <c r="V58" i="220" s="1"/>
  <c r="P59" i="220"/>
  <c r="T59" i="220" s="1"/>
  <c r="P60" i="220"/>
  <c r="T60" i="220" s="1"/>
  <c r="V60" i="220" s="1"/>
  <c r="P61" i="220"/>
  <c r="T61" i="220" s="1"/>
  <c r="V61" i="220" s="1"/>
  <c r="P62" i="220"/>
  <c r="T62" i="220" s="1"/>
  <c r="V62" i="220" s="1"/>
  <c r="P63" i="220"/>
  <c r="P12" i="221"/>
  <c r="T12" i="221" s="1"/>
  <c r="V12" i="221" s="1"/>
  <c r="P13" i="221"/>
  <c r="T13" i="221" s="1"/>
  <c r="V13" i="221" s="1"/>
  <c r="P14" i="221"/>
  <c r="T14" i="221" s="1"/>
  <c r="V14" i="221" s="1"/>
  <c r="P15" i="221"/>
  <c r="T15" i="221" s="1"/>
  <c r="V15" i="221" s="1"/>
  <c r="P16" i="221"/>
  <c r="T16" i="221" s="1"/>
  <c r="V16" i="221" s="1"/>
  <c r="P17" i="221"/>
  <c r="T17" i="221" s="1"/>
  <c r="V17" i="221" s="1"/>
  <c r="P18" i="221"/>
  <c r="T18" i="221" s="1"/>
  <c r="V18" i="221" s="1"/>
  <c r="P19" i="221"/>
  <c r="T19" i="221" s="1"/>
  <c r="V19" i="221" s="1"/>
  <c r="P20" i="221"/>
  <c r="T20" i="221" s="1"/>
  <c r="V20" i="221" s="1"/>
  <c r="P21" i="221"/>
  <c r="T21" i="221" s="1"/>
  <c r="V21" i="221" s="1"/>
  <c r="P22" i="221"/>
  <c r="T22" i="221" s="1"/>
  <c r="V22" i="221" s="1"/>
  <c r="P23" i="221"/>
  <c r="P24" i="221"/>
  <c r="P25" i="221"/>
  <c r="T25" i="221" s="1"/>
  <c r="V25" i="221" s="1"/>
  <c r="P26" i="221"/>
  <c r="T26" i="221" s="1"/>
  <c r="V26" i="221" s="1"/>
  <c r="P27" i="221"/>
  <c r="T27" i="221" s="1"/>
  <c r="V27" i="221" s="1"/>
  <c r="P28" i="221"/>
  <c r="P29" i="221"/>
  <c r="T29" i="221" s="1"/>
  <c r="V29" i="221" s="1"/>
  <c r="P30" i="221"/>
  <c r="T30" i="221" s="1"/>
  <c r="V30" i="221" s="1"/>
  <c r="P31" i="221"/>
  <c r="T31" i="221" s="1"/>
  <c r="V31" i="221" s="1"/>
  <c r="P32" i="221"/>
  <c r="T32" i="221" s="1"/>
  <c r="P33" i="221"/>
  <c r="T33" i="221" s="1"/>
  <c r="P34" i="221"/>
  <c r="P35" i="221"/>
  <c r="P36" i="221"/>
  <c r="T36" i="221" s="1"/>
  <c r="P37" i="221"/>
  <c r="P38" i="221"/>
  <c r="T38" i="221" s="1"/>
  <c r="V38" i="221" s="1"/>
  <c r="P39" i="221"/>
  <c r="P40" i="221"/>
  <c r="T40" i="221" s="1"/>
  <c r="V40" i="221" s="1"/>
  <c r="P41" i="221"/>
  <c r="T41" i="221" s="1"/>
  <c r="V41" i="221" s="1"/>
  <c r="P42" i="221"/>
  <c r="T42" i="221" s="1"/>
  <c r="V42" i="221" s="1"/>
  <c r="P43" i="221"/>
  <c r="H45" i="221"/>
  <c r="T45" i="221" s="1"/>
  <c r="H46" i="221"/>
  <c r="H47" i="221"/>
  <c r="T47" i="221" s="1"/>
  <c r="V47" i="221" s="1"/>
  <c r="H48" i="221"/>
  <c r="T48" i="221" s="1"/>
  <c r="H49" i="221"/>
  <c r="H50" i="221"/>
  <c r="H51" i="221"/>
  <c r="T51" i="221" s="1"/>
  <c r="V51" i="221" s="1"/>
  <c r="H52" i="221"/>
  <c r="T52" i="221" s="1"/>
  <c r="H53" i="221"/>
  <c r="T53" i="221" s="1"/>
  <c r="V53" i="221" s="1"/>
  <c r="H54" i="221"/>
  <c r="T54" i="221" s="1"/>
  <c r="V54" i="221" s="1"/>
  <c r="H55" i="221"/>
  <c r="T55" i="221" s="1"/>
  <c r="H56" i="221"/>
  <c r="T56" i="221" s="1"/>
  <c r="H57" i="221"/>
  <c r="H58" i="221"/>
  <c r="T58" i="221" s="1"/>
  <c r="H59" i="221"/>
  <c r="T59" i="221" s="1"/>
  <c r="V59" i="221" s="1"/>
  <c r="H60" i="221"/>
  <c r="T60" i="221" s="1"/>
  <c r="H61" i="221"/>
  <c r="H62" i="221"/>
  <c r="T62" i="221" s="1"/>
  <c r="G56" i="219"/>
  <c r="G62" i="219" s="1"/>
  <c r="M13" i="220"/>
  <c r="U13" i="220" s="1"/>
  <c r="V13" i="220" s="1"/>
  <c r="M14" i="220"/>
  <c r="U14" i="220" s="1"/>
  <c r="V14" i="220" s="1"/>
  <c r="M15" i="220"/>
  <c r="M16" i="220"/>
  <c r="U16" i="220" s="1"/>
  <c r="V16" i="220" s="1"/>
  <c r="M17" i="220"/>
  <c r="U17" i="220" s="1"/>
  <c r="M18" i="220"/>
  <c r="U18" i="220" s="1"/>
  <c r="V18" i="220" s="1"/>
  <c r="M19" i="220"/>
  <c r="U19" i="220" s="1"/>
  <c r="M20" i="220"/>
  <c r="U20" i="220" s="1"/>
  <c r="V20" i="220" s="1"/>
  <c r="M21" i="220"/>
  <c r="U21" i="220" s="1"/>
  <c r="V21" i="220" s="1"/>
  <c r="M22" i="220"/>
  <c r="U22" i="220" s="1"/>
  <c r="V22" i="220" s="1"/>
  <c r="M23" i="220"/>
  <c r="M24" i="220"/>
  <c r="U24" i="220" s="1"/>
  <c r="V24" i="220" s="1"/>
  <c r="M25" i="220"/>
  <c r="U25" i="220" s="1"/>
  <c r="M26" i="220"/>
  <c r="U26" i="220" s="1"/>
  <c r="M27" i="220"/>
  <c r="U27" i="220" s="1"/>
  <c r="V27" i="220" s="1"/>
  <c r="M28" i="220"/>
  <c r="U28" i="220" s="1"/>
  <c r="V28" i="220" s="1"/>
  <c r="M29" i="220"/>
  <c r="U29" i="220" s="1"/>
  <c r="V29" i="220" s="1"/>
  <c r="M30" i="220"/>
  <c r="U30" i="220" s="1"/>
  <c r="V30" i="220" s="1"/>
  <c r="M31" i="220"/>
  <c r="M32" i="220"/>
  <c r="U32" i="220" s="1"/>
  <c r="V32" i="220" s="1"/>
  <c r="M34" i="220"/>
  <c r="U34" i="220" s="1"/>
  <c r="M35" i="220"/>
  <c r="U35" i="220" s="1"/>
  <c r="M36" i="220"/>
  <c r="U36" i="220" s="1"/>
  <c r="S11" i="218"/>
  <c r="U31" i="220" l="1"/>
  <c r="V31" i="220" s="1"/>
  <c r="V19" i="220"/>
  <c r="V58" i="221"/>
  <c r="T50" i="221"/>
  <c r="V50" i="221" s="1"/>
  <c r="T46" i="221"/>
  <c r="V46" i="221" s="1"/>
  <c r="T37" i="221"/>
  <c r="V37" i="221" s="1"/>
  <c r="V33" i="221"/>
  <c r="V41" i="220"/>
  <c r="O21" i="222"/>
  <c r="O27" i="222" s="1"/>
  <c r="V12" i="220"/>
  <c r="U23" i="220"/>
  <c r="V23" i="220" s="1"/>
  <c r="V62" i="221"/>
  <c r="V26" i="220"/>
  <c r="T61" i="221"/>
  <c r="V61" i="221" s="1"/>
  <c r="V45" i="221"/>
  <c r="V36" i="221"/>
  <c r="T28" i="221"/>
  <c r="V28" i="221" s="1"/>
  <c r="V36" i="220"/>
  <c r="T63" i="221"/>
  <c r="U15" i="220"/>
  <c r="V15" i="220" s="1"/>
  <c r="T57" i="221"/>
  <c r="V57" i="221" s="1"/>
  <c r="T49" i="221"/>
  <c r="V49" i="221" s="1"/>
  <c r="V32" i="221"/>
  <c r="T24" i="221"/>
  <c r="V24" i="221" s="1"/>
  <c r="V17" i="220"/>
  <c r="V48" i="221"/>
  <c r="V59" i="220"/>
  <c r="V51" i="220"/>
  <c r="P21" i="222"/>
  <c r="P27" i="222" s="1"/>
  <c r="U63" i="221"/>
  <c r="Q21" i="222"/>
  <c r="Q27" i="222" s="1"/>
  <c r="U17" i="222"/>
  <c r="T21" i="222"/>
  <c r="T27" i="222" s="1"/>
  <c r="R21" i="222"/>
  <c r="R27" i="222" s="1"/>
  <c r="S26" i="222"/>
  <c r="V23" i="222"/>
  <c r="V26" i="222" s="1"/>
  <c r="V16" i="222"/>
  <c r="S21" i="222"/>
  <c r="S27" i="222" s="1"/>
  <c r="V55" i="221"/>
  <c r="V35" i="221"/>
  <c r="V60" i="221"/>
  <c r="V56" i="221"/>
  <c r="V52" i="221"/>
  <c r="V43" i="221"/>
  <c r="V35" i="220"/>
  <c r="V63" i="221" l="1"/>
  <c r="U21" i="222"/>
  <c r="U27" i="222" s="1"/>
  <c r="V17" i="222"/>
  <c r="V21" i="222" s="1"/>
  <c r="V27" i="222" s="1"/>
  <c r="L13" i="198"/>
  <c r="L14" i="198"/>
  <c r="L15" i="198"/>
  <c r="L16" i="198"/>
  <c r="L17" i="198"/>
  <c r="L18" i="198"/>
  <c r="L19" i="198"/>
  <c r="L20" i="198"/>
  <c r="L21" i="198"/>
  <c r="L22" i="198"/>
  <c r="L23" i="198"/>
  <c r="L24" i="198"/>
  <c r="L25" i="198"/>
  <c r="L26" i="198"/>
  <c r="L27" i="198"/>
  <c r="L28" i="198"/>
  <c r="L29" i="198"/>
  <c r="L30" i="198"/>
  <c r="L31" i="198"/>
  <c r="L32" i="198"/>
  <c r="L33" i="198"/>
  <c r="L34" i="198"/>
  <c r="L35" i="198"/>
  <c r="L36" i="198"/>
  <c r="L37" i="198"/>
  <c r="L38" i="198"/>
  <c r="L39" i="198"/>
  <c r="L40" i="198"/>
  <c r="L41" i="198"/>
  <c r="L42" i="198"/>
  <c r="L43" i="198"/>
  <c r="L44" i="198"/>
  <c r="L45" i="198"/>
  <c r="L46" i="198"/>
  <c r="L47" i="198"/>
  <c r="L48" i="198"/>
  <c r="L49" i="198"/>
  <c r="L50" i="198"/>
  <c r="L51" i="198"/>
  <c r="L52" i="198"/>
  <c r="L53" i="198"/>
  <c r="L54" i="198"/>
  <c r="L55" i="198"/>
  <c r="L56" i="198"/>
  <c r="L57" i="198"/>
  <c r="L58" i="198"/>
  <c r="L59" i="198"/>
  <c r="L60" i="198"/>
  <c r="L61" i="198"/>
  <c r="L62" i="198"/>
  <c r="L12" i="198"/>
  <c r="H12" i="197"/>
  <c r="L13" i="197"/>
  <c r="L14" i="197"/>
  <c r="L15" i="197"/>
  <c r="L16" i="197"/>
  <c r="L17" i="197"/>
  <c r="L18" i="197"/>
  <c r="L19" i="197"/>
  <c r="L20" i="197"/>
  <c r="L21" i="197"/>
  <c r="L22" i="197"/>
  <c r="L23" i="197"/>
  <c r="L24" i="197"/>
  <c r="L25" i="197"/>
  <c r="L26" i="197"/>
  <c r="L27" i="197"/>
  <c r="L28" i="197"/>
  <c r="L29" i="197"/>
  <c r="L30" i="197"/>
  <c r="L31" i="197"/>
  <c r="L32" i="197"/>
  <c r="L33" i="197"/>
  <c r="L34" i="197"/>
  <c r="L35" i="197"/>
  <c r="L36" i="197"/>
  <c r="L37" i="197"/>
  <c r="L38" i="197"/>
  <c r="L39" i="197"/>
  <c r="L40" i="197"/>
  <c r="L41" i="197"/>
  <c r="L42" i="197"/>
  <c r="L43" i="197"/>
  <c r="L44" i="197"/>
  <c r="L45" i="197"/>
  <c r="L46" i="197"/>
  <c r="L47" i="197"/>
  <c r="L48" i="197"/>
  <c r="L49" i="197"/>
  <c r="L50" i="197"/>
  <c r="L51" i="197"/>
  <c r="L52" i="197"/>
  <c r="L53" i="197"/>
  <c r="L54" i="197"/>
  <c r="L55" i="197"/>
  <c r="L56" i="197"/>
  <c r="L57" i="197"/>
  <c r="L58" i="197"/>
  <c r="L59" i="197"/>
  <c r="L60" i="197"/>
  <c r="L61" i="197"/>
  <c r="L62" i="197"/>
  <c r="L12" i="197"/>
  <c r="J62" i="209" l="1"/>
  <c r="R61" i="209"/>
  <c r="S61" i="209" s="1"/>
  <c r="O61" i="209"/>
  <c r="L61" i="209"/>
  <c r="G61" i="209"/>
  <c r="R60" i="209"/>
  <c r="S60" i="209" s="1"/>
  <c r="P60" i="209"/>
  <c r="U60" i="209" s="1"/>
  <c r="O60" i="209"/>
  <c r="T60" i="209" s="1"/>
  <c r="L60" i="209"/>
  <c r="G60" i="209"/>
  <c r="R59" i="209"/>
  <c r="S59" i="209" s="1"/>
  <c r="O59" i="209"/>
  <c r="T59" i="209" s="1"/>
  <c r="L59" i="209"/>
  <c r="G59" i="209"/>
  <c r="R58" i="209"/>
  <c r="S58" i="209" s="1"/>
  <c r="P58" i="209"/>
  <c r="U58" i="209" s="1"/>
  <c r="O58" i="209"/>
  <c r="K58" i="209"/>
  <c r="L58" i="209" s="1"/>
  <c r="G58" i="209"/>
  <c r="S57" i="209"/>
  <c r="R57" i="209"/>
  <c r="O57" i="209"/>
  <c r="T57" i="209" s="1"/>
  <c r="L57" i="209"/>
  <c r="G57" i="209"/>
  <c r="R56" i="209"/>
  <c r="S56" i="209" s="1"/>
  <c r="O56" i="209"/>
  <c r="L56" i="209"/>
  <c r="F56" i="209"/>
  <c r="G56" i="209" s="1"/>
  <c r="R55" i="209"/>
  <c r="S55" i="209" s="1"/>
  <c r="O55" i="209"/>
  <c r="L55" i="209"/>
  <c r="G55" i="209"/>
  <c r="S54" i="209"/>
  <c r="R54" i="209"/>
  <c r="O54" i="209"/>
  <c r="T54" i="209" s="1"/>
  <c r="L54" i="209"/>
  <c r="G54" i="209"/>
  <c r="R53" i="209"/>
  <c r="S53" i="209" s="1"/>
  <c r="O53" i="209"/>
  <c r="L53" i="209"/>
  <c r="K53" i="209"/>
  <c r="F53" i="209"/>
  <c r="G53" i="209" s="1"/>
  <c r="R52" i="209"/>
  <c r="S52" i="209" s="1"/>
  <c r="P52" i="209"/>
  <c r="U52" i="209" s="1"/>
  <c r="O52" i="209"/>
  <c r="L52" i="209"/>
  <c r="F52" i="209"/>
  <c r="G52" i="209" s="1"/>
  <c r="R51" i="209"/>
  <c r="S51" i="209" s="1"/>
  <c r="O51" i="209"/>
  <c r="L51" i="209"/>
  <c r="G51" i="209"/>
  <c r="S50" i="209"/>
  <c r="R50" i="209"/>
  <c r="O50" i="209"/>
  <c r="T50" i="209" s="1"/>
  <c r="K50" i="209"/>
  <c r="L50" i="209" s="1"/>
  <c r="G50" i="209"/>
  <c r="S49" i="209"/>
  <c r="R49" i="209"/>
  <c r="O49" i="209"/>
  <c r="T49" i="209" s="1"/>
  <c r="L49" i="209"/>
  <c r="G49" i="209"/>
  <c r="R48" i="209"/>
  <c r="S48" i="209" s="1"/>
  <c r="O48" i="209"/>
  <c r="L48" i="209"/>
  <c r="G48" i="209"/>
  <c r="S47" i="209"/>
  <c r="R47" i="209"/>
  <c r="O47" i="209"/>
  <c r="T47" i="209" s="1"/>
  <c r="L47" i="209"/>
  <c r="G47" i="209"/>
  <c r="R46" i="209"/>
  <c r="S46" i="209" s="1"/>
  <c r="O46" i="209"/>
  <c r="L46" i="209"/>
  <c r="G46" i="209"/>
  <c r="S45" i="209"/>
  <c r="R45" i="209"/>
  <c r="O45" i="209"/>
  <c r="T45" i="209" s="1"/>
  <c r="L45" i="209"/>
  <c r="G45" i="209"/>
  <c r="R44" i="209"/>
  <c r="S44" i="209" s="1"/>
  <c r="O44" i="209"/>
  <c r="L44" i="209"/>
  <c r="G44" i="209"/>
  <c r="S43" i="209"/>
  <c r="R43" i="209"/>
  <c r="O43" i="209"/>
  <c r="T43" i="209" s="1"/>
  <c r="K43" i="209"/>
  <c r="L43" i="209" s="1"/>
  <c r="F43" i="209"/>
  <c r="G43" i="209" s="1"/>
  <c r="R42" i="209"/>
  <c r="S42" i="209" s="1"/>
  <c r="O42" i="209"/>
  <c r="L42" i="209"/>
  <c r="G42" i="209"/>
  <c r="R41" i="209"/>
  <c r="S41" i="209" s="1"/>
  <c r="P41" i="209"/>
  <c r="U41" i="209" s="1"/>
  <c r="O41" i="209"/>
  <c r="T41" i="209" s="1"/>
  <c r="L41" i="209"/>
  <c r="G41" i="209"/>
  <c r="R40" i="209"/>
  <c r="S40" i="209" s="1"/>
  <c r="O40" i="209"/>
  <c r="T40" i="209" s="1"/>
  <c r="L40" i="209"/>
  <c r="G40" i="209"/>
  <c r="R39" i="209"/>
  <c r="S39" i="209" s="1"/>
  <c r="P39" i="209"/>
  <c r="O39" i="209"/>
  <c r="L39" i="209"/>
  <c r="G39" i="209"/>
  <c r="R38" i="209"/>
  <c r="S38" i="209" s="1"/>
  <c r="O38" i="209"/>
  <c r="L38" i="209"/>
  <c r="G38" i="209"/>
  <c r="R37" i="209"/>
  <c r="S37" i="209" s="1"/>
  <c r="P37" i="209"/>
  <c r="U37" i="209" s="1"/>
  <c r="O37" i="209"/>
  <c r="T37" i="209" s="1"/>
  <c r="L37" i="209"/>
  <c r="G37" i="209"/>
  <c r="R36" i="209"/>
  <c r="S36" i="209" s="1"/>
  <c r="O36" i="209"/>
  <c r="T36" i="209" s="1"/>
  <c r="L36" i="209"/>
  <c r="G36" i="209"/>
  <c r="R35" i="209"/>
  <c r="S35" i="209" s="1"/>
  <c r="P35" i="209"/>
  <c r="O35" i="209"/>
  <c r="L35" i="209"/>
  <c r="G35" i="209"/>
  <c r="R34" i="209"/>
  <c r="S34" i="209" s="1"/>
  <c r="O34" i="209"/>
  <c r="L34" i="209"/>
  <c r="G34" i="209"/>
  <c r="R33" i="209"/>
  <c r="S33" i="209" s="1"/>
  <c r="P33" i="209"/>
  <c r="U33" i="209" s="1"/>
  <c r="O33" i="209"/>
  <c r="T33" i="209" s="1"/>
  <c r="L33" i="209"/>
  <c r="G33" i="209"/>
  <c r="R32" i="209"/>
  <c r="S32" i="209" s="1"/>
  <c r="O32" i="209"/>
  <c r="T32" i="209" s="1"/>
  <c r="L32" i="209"/>
  <c r="G32" i="209"/>
  <c r="R31" i="209"/>
  <c r="S31" i="209" s="1"/>
  <c r="P31" i="209"/>
  <c r="O31" i="209"/>
  <c r="L31" i="209"/>
  <c r="F31" i="209"/>
  <c r="F62" i="209" s="1"/>
  <c r="R30" i="209"/>
  <c r="S30" i="209" s="1"/>
  <c r="O30" i="209"/>
  <c r="L30" i="209"/>
  <c r="G30" i="209"/>
  <c r="S29" i="209"/>
  <c r="R29" i="209"/>
  <c r="O29" i="209"/>
  <c r="T29" i="209" s="1"/>
  <c r="L29" i="209"/>
  <c r="G29" i="209"/>
  <c r="R28" i="209"/>
  <c r="S28" i="209" s="1"/>
  <c r="O28" i="209"/>
  <c r="L28" i="209"/>
  <c r="G28" i="209"/>
  <c r="S27" i="209"/>
  <c r="R27" i="209"/>
  <c r="O27" i="209"/>
  <c r="T27" i="209" s="1"/>
  <c r="L27" i="209"/>
  <c r="G27" i="209"/>
  <c r="E27" i="209"/>
  <c r="E62" i="209" s="1"/>
  <c r="O62" i="209" s="1"/>
  <c r="S26" i="209"/>
  <c r="R26" i="209"/>
  <c r="O26" i="209"/>
  <c r="T26" i="209" s="1"/>
  <c r="K26" i="209"/>
  <c r="L26" i="209" s="1"/>
  <c r="G26" i="209"/>
  <c r="R25" i="209"/>
  <c r="S25" i="209" s="1"/>
  <c r="O25" i="209"/>
  <c r="L25" i="209"/>
  <c r="G25" i="209"/>
  <c r="R24" i="209"/>
  <c r="S24" i="209" s="1"/>
  <c r="P24" i="209"/>
  <c r="U24" i="209" s="1"/>
  <c r="O24" i="209"/>
  <c r="T24" i="209" s="1"/>
  <c r="L24" i="209"/>
  <c r="G24" i="209"/>
  <c r="R23" i="209"/>
  <c r="S23" i="209" s="1"/>
  <c r="O23" i="209"/>
  <c r="T23" i="209" s="1"/>
  <c r="K23" i="209"/>
  <c r="G23" i="209"/>
  <c r="R22" i="209"/>
  <c r="S22" i="209" s="1"/>
  <c r="P22" i="209"/>
  <c r="O22" i="209"/>
  <c r="L22" i="209"/>
  <c r="G22" i="209"/>
  <c r="R21" i="209"/>
  <c r="S21" i="209" s="1"/>
  <c r="O21" i="209"/>
  <c r="L21" i="209"/>
  <c r="G21" i="209"/>
  <c r="R20" i="209"/>
  <c r="S20" i="209" s="1"/>
  <c r="P20" i="209"/>
  <c r="U20" i="209" s="1"/>
  <c r="O20" i="209"/>
  <c r="T20" i="209" s="1"/>
  <c r="L20" i="209"/>
  <c r="G20" i="209"/>
  <c r="R19" i="209"/>
  <c r="S19" i="209" s="1"/>
  <c r="O19" i="209"/>
  <c r="T19" i="209" s="1"/>
  <c r="L19" i="209"/>
  <c r="G19" i="209"/>
  <c r="R18" i="209"/>
  <c r="S18" i="209" s="1"/>
  <c r="P18" i="209"/>
  <c r="O18" i="209"/>
  <c r="L18" i="209"/>
  <c r="G18" i="209"/>
  <c r="R17" i="209"/>
  <c r="S17" i="209" s="1"/>
  <c r="O17" i="209"/>
  <c r="L17" i="209"/>
  <c r="G17" i="209"/>
  <c r="R16" i="209"/>
  <c r="S16" i="209" s="1"/>
  <c r="P16" i="209"/>
  <c r="U16" i="209" s="1"/>
  <c r="O16" i="209"/>
  <c r="T16" i="209" s="1"/>
  <c r="L16" i="209"/>
  <c r="G16" i="209"/>
  <c r="R15" i="209"/>
  <c r="S15" i="209" s="1"/>
  <c r="O15" i="209"/>
  <c r="T15" i="209" s="1"/>
  <c r="L15" i="209"/>
  <c r="G15" i="209"/>
  <c r="R14" i="209"/>
  <c r="S14" i="209" s="1"/>
  <c r="P14" i="209"/>
  <c r="O14" i="209"/>
  <c r="L14" i="209"/>
  <c r="G14" i="209"/>
  <c r="R13" i="209"/>
  <c r="S13" i="209" s="1"/>
  <c r="O13" i="209"/>
  <c r="L13" i="209"/>
  <c r="G13" i="209"/>
  <c r="R12" i="209"/>
  <c r="S12" i="209" s="1"/>
  <c r="P12" i="209"/>
  <c r="U12" i="209" s="1"/>
  <c r="O12" i="209"/>
  <c r="T12" i="209" s="1"/>
  <c r="L12" i="209"/>
  <c r="G12" i="209"/>
  <c r="R11" i="209"/>
  <c r="S11" i="209" s="1"/>
  <c r="O11" i="209"/>
  <c r="T11" i="209" s="1"/>
  <c r="L11" i="209"/>
  <c r="G11" i="209"/>
  <c r="P11" i="209" l="1"/>
  <c r="U11" i="209" s="1"/>
  <c r="P15" i="209"/>
  <c r="P19" i="209"/>
  <c r="P23" i="209"/>
  <c r="T30" i="209"/>
  <c r="G31" i="209"/>
  <c r="P32" i="209"/>
  <c r="P36" i="209"/>
  <c r="U36" i="209" s="1"/>
  <c r="P40" i="209"/>
  <c r="U40" i="209" s="1"/>
  <c r="T44" i="209"/>
  <c r="T48" i="209"/>
  <c r="T51" i="209"/>
  <c r="T53" i="209"/>
  <c r="T56" i="209"/>
  <c r="P59" i="209"/>
  <c r="U59" i="209" s="1"/>
  <c r="T17" i="209"/>
  <c r="T21" i="209"/>
  <c r="T25" i="209"/>
  <c r="T34" i="209"/>
  <c r="T38" i="209"/>
  <c r="T42" i="209"/>
  <c r="T61" i="209"/>
  <c r="T13" i="209"/>
  <c r="P13" i="209"/>
  <c r="T14" i="209"/>
  <c r="P17" i="209"/>
  <c r="T18" i="209"/>
  <c r="P21" i="209"/>
  <c r="T22" i="209"/>
  <c r="K62" i="209"/>
  <c r="L62" i="209" s="1"/>
  <c r="P25" i="209"/>
  <c r="U25" i="209" s="1"/>
  <c r="T28" i="209"/>
  <c r="T31" i="209"/>
  <c r="P34" i="209"/>
  <c r="T35" i="209"/>
  <c r="P38" i="209"/>
  <c r="T39" i="209"/>
  <c r="P42" i="209"/>
  <c r="T46" i="209"/>
  <c r="T52" i="209"/>
  <c r="T55" i="209"/>
  <c r="T58" i="209"/>
  <c r="P61" i="209"/>
  <c r="U61" i="209" s="1"/>
  <c r="R62" i="209"/>
  <c r="S62" i="209" s="1"/>
  <c r="U14" i="209"/>
  <c r="U18" i="209"/>
  <c r="U22" i="209"/>
  <c r="U31" i="209"/>
  <c r="U35" i="209"/>
  <c r="U39" i="209"/>
  <c r="U13" i="209"/>
  <c r="U17" i="209"/>
  <c r="U21" i="209"/>
  <c r="U34" i="209"/>
  <c r="U38" i="209"/>
  <c r="U42" i="209"/>
  <c r="T62" i="209"/>
  <c r="P62" i="209"/>
  <c r="U62" i="209" s="1"/>
  <c r="U15" i="209"/>
  <c r="U19" i="209"/>
  <c r="U23" i="209"/>
  <c r="U32" i="209"/>
  <c r="L23" i="209"/>
  <c r="P27" i="209"/>
  <c r="U27" i="209" s="1"/>
  <c r="P28" i="209"/>
  <c r="U28" i="209" s="1"/>
  <c r="P29" i="209"/>
  <c r="U29" i="209" s="1"/>
  <c r="P30" i="209"/>
  <c r="U30" i="209" s="1"/>
  <c r="P50" i="209"/>
  <c r="U50" i="209" s="1"/>
  <c r="P51" i="209"/>
  <c r="U51" i="209" s="1"/>
  <c r="P56" i="209"/>
  <c r="U56" i="209" s="1"/>
  <c r="P57" i="209"/>
  <c r="U57" i="209" s="1"/>
  <c r="G62" i="209"/>
  <c r="P26" i="209"/>
  <c r="U26" i="209" s="1"/>
  <c r="P43" i="209"/>
  <c r="U43" i="209" s="1"/>
  <c r="P44" i="209"/>
  <c r="U44" i="209" s="1"/>
  <c r="P45" i="209"/>
  <c r="U45" i="209" s="1"/>
  <c r="P46" i="209"/>
  <c r="U46" i="209" s="1"/>
  <c r="P47" i="209"/>
  <c r="U47" i="209" s="1"/>
  <c r="P48" i="209"/>
  <c r="U48" i="209" s="1"/>
  <c r="P49" i="209"/>
  <c r="U49" i="209" s="1"/>
  <c r="P53" i="209"/>
  <c r="U53" i="209" s="1"/>
  <c r="P54" i="209"/>
  <c r="U54" i="209" s="1"/>
  <c r="P55" i="209"/>
  <c r="U55" i="209" s="1"/>
  <c r="H65" i="166" l="1"/>
  <c r="I81" i="166"/>
  <c r="J81" i="166"/>
  <c r="H81" i="166"/>
  <c r="O32" i="56" l="1"/>
  <c r="N48" i="206"/>
  <c r="P46" i="206"/>
  <c r="P45" i="206"/>
  <c r="P48" i="206" s="1"/>
  <c r="N42" i="206"/>
  <c r="AC41" i="206" s="1"/>
  <c r="Z41" i="206"/>
  <c r="AD25" i="206"/>
  <c r="AD26" i="206" s="1"/>
  <c r="AC24" i="206"/>
  <c r="AB24" i="206"/>
  <c r="AA24" i="206"/>
  <c r="Z24" i="206"/>
  <c r="W24" i="206" s="1"/>
  <c r="N24" i="206"/>
  <c r="AC23" i="206"/>
  <c r="AB23" i="206"/>
  <c r="AA23" i="206"/>
  <c r="Z23" i="206"/>
  <c r="W23" i="206" s="1"/>
  <c r="N23" i="206"/>
  <c r="K23" i="206" s="1"/>
  <c r="J23" i="206"/>
  <c r="G23" i="206" s="1"/>
  <c r="F23" i="206"/>
  <c r="C23" i="206" s="1"/>
  <c r="AC22" i="206"/>
  <c r="AB22" i="206"/>
  <c r="AA22" i="206"/>
  <c r="Z22" i="206"/>
  <c r="W22" i="206" s="1"/>
  <c r="N22" i="206"/>
  <c r="K22" i="206" s="1"/>
  <c r="F22" i="206"/>
  <c r="C22" i="206" s="1"/>
  <c r="AC21" i="206"/>
  <c r="AB21" i="206"/>
  <c r="AA21" i="206"/>
  <c r="Z21" i="206"/>
  <c r="N21" i="206"/>
  <c r="K21" i="206" s="1"/>
  <c r="AE19" i="206"/>
  <c r="AC19" i="206"/>
  <c r="AB19" i="206"/>
  <c r="AA19" i="206"/>
  <c r="Y19" i="206"/>
  <c r="X19" i="206"/>
  <c r="W19" i="206"/>
  <c r="U19" i="206"/>
  <c r="T19" i="206"/>
  <c r="S19" i="206"/>
  <c r="R19" i="206"/>
  <c r="M19" i="206"/>
  <c r="L19" i="206"/>
  <c r="K19" i="206"/>
  <c r="I19" i="206"/>
  <c r="H19" i="206"/>
  <c r="G19" i="206"/>
  <c r="F19" i="206"/>
  <c r="C19" i="206" s="1"/>
  <c r="AE18" i="206"/>
  <c r="AC18" i="206"/>
  <c r="AB18" i="206"/>
  <c r="AA18" i="206"/>
  <c r="Y18" i="206"/>
  <c r="X18" i="206"/>
  <c r="W18" i="206"/>
  <c r="U18" i="206"/>
  <c r="T18" i="206"/>
  <c r="S18" i="206"/>
  <c r="R18" i="206"/>
  <c r="Q18" i="206"/>
  <c r="P18" i="206"/>
  <c r="O18" i="206"/>
  <c r="M18" i="206"/>
  <c r="L18" i="206"/>
  <c r="K18" i="206"/>
  <c r="I18" i="206"/>
  <c r="H18" i="206"/>
  <c r="G18" i="206"/>
  <c r="F18" i="206"/>
  <c r="C18" i="206" s="1"/>
  <c r="AE17" i="206"/>
  <c r="AC17" i="206"/>
  <c r="AB17" i="206"/>
  <c r="AA17" i="206"/>
  <c r="Y17" i="206"/>
  <c r="X17" i="206"/>
  <c r="W17" i="206"/>
  <c r="V17" i="206"/>
  <c r="S17" i="206" s="1"/>
  <c r="R17" i="206"/>
  <c r="O17" i="206" s="1"/>
  <c r="P17" i="206"/>
  <c r="M17" i="206"/>
  <c r="L17" i="206"/>
  <c r="K17" i="206"/>
  <c r="J17" i="206"/>
  <c r="F17" i="206"/>
  <c r="AC16" i="206"/>
  <c r="AB16" i="206"/>
  <c r="AA16" i="206"/>
  <c r="Z16" i="206"/>
  <c r="AE16" i="206" s="1"/>
  <c r="M16" i="206"/>
  <c r="L16" i="206"/>
  <c r="K16" i="206"/>
  <c r="J16" i="206"/>
  <c r="F16" i="206"/>
  <c r="D16" i="206" s="1"/>
  <c r="AE15" i="206"/>
  <c r="AC15" i="206"/>
  <c r="AB15" i="206"/>
  <c r="AA15" i="206"/>
  <c r="Y15" i="206"/>
  <c r="X15" i="206"/>
  <c r="W15" i="206"/>
  <c r="U15" i="206"/>
  <c r="T15" i="206"/>
  <c r="S15" i="206"/>
  <c r="R15" i="206"/>
  <c r="O15" i="206" s="1"/>
  <c r="P15" i="206"/>
  <c r="M15" i="206"/>
  <c r="L15" i="206"/>
  <c r="K15" i="206"/>
  <c r="I15" i="206"/>
  <c r="H15" i="206"/>
  <c r="G15" i="206"/>
  <c r="F15" i="206"/>
  <c r="I23" i="205"/>
  <c r="F23" i="205"/>
  <c r="E23" i="205"/>
  <c r="D23" i="205"/>
  <c r="C23" i="205"/>
  <c r="G22" i="205"/>
  <c r="H22" i="205" s="1"/>
  <c r="J22" i="205" s="1"/>
  <c r="G21" i="205"/>
  <c r="H21" i="205" s="1"/>
  <c r="J21" i="205" s="1"/>
  <c r="G20" i="205"/>
  <c r="H20" i="205" s="1"/>
  <c r="J20" i="205" s="1"/>
  <c r="G19" i="205"/>
  <c r="H19" i="205" s="1"/>
  <c r="J19" i="205" s="1"/>
  <c r="G18" i="205"/>
  <c r="H18" i="205" s="1"/>
  <c r="J18" i="205" s="1"/>
  <c r="G17" i="205"/>
  <c r="H17" i="205" s="1"/>
  <c r="J17" i="205" s="1"/>
  <c r="G16" i="205"/>
  <c r="H16" i="205" s="1"/>
  <c r="J16" i="205" s="1"/>
  <c r="G15" i="205"/>
  <c r="H15" i="205" s="1"/>
  <c r="J15" i="205" s="1"/>
  <c r="G14" i="205"/>
  <c r="H14" i="205" s="1"/>
  <c r="J14" i="205" s="1"/>
  <c r="G13" i="205"/>
  <c r="H13" i="205" s="1"/>
  <c r="J13" i="205" s="1"/>
  <c r="G12" i="205"/>
  <c r="H12" i="205" s="1"/>
  <c r="J12" i="205" s="1"/>
  <c r="G11" i="205"/>
  <c r="H11" i="205" s="1"/>
  <c r="K23" i="204"/>
  <c r="I23" i="204"/>
  <c r="F23" i="204"/>
  <c r="E23" i="204"/>
  <c r="D23" i="204"/>
  <c r="C23" i="204"/>
  <c r="G22" i="204"/>
  <c r="H22" i="204" s="1"/>
  <c r="J22" i="204" s="1"/>
  <c r="G21" i="204"/>
  <c r="H21" i="204" s="1"/>
  <c r="J21" i="204" s="1"/>
  <c r="G20" i="204"/>
  <c r="H20" i="204" s="1"/>
  <c r="J20" i="204" s="1"/>
  <c r="G19" i="204"/>
  <c r="H19" i="204" s="1"/>
  <c r="J19" i="204" s="1"/>
  <c r="G18" i="204"/>
  <c r="H18" i="204" s="1"/>
  <c r="J18" i="204" s="1"/>
  <c r="G17" i="204"/>
  <c r="H17" i="204" s="1"/>
  <c r="J17" i="204" s="1"/>
  <c r="G16" i="204"/>
  <c r="H16" i="204" s="1"/>
  <c r="J16" i="204" s="1"/>
  <c r="G15" i="204"/>
  <c r="H15" i="204" s="1"/>
  <c r="J15" i="204" s="1"/>
  <c r="G14" i="204"/>
  <c r="H14" i="204" s="1"/>
  <c r="J14" i="204" s="1"/>
  <c r="G13" i="204"/>
  <c r="H13" i="204" s="1"/>
  <c r="J13" i="204" s="1"/>
  <c r="J12" i="204"/>
  <c r="G12" i="204"/>
  <c r="H12" i="204" s="1"/>
  <c r="G11" i="204"/>
  <c r="G25" i="202"/>
  <c r="F25" i="202"/>
  <c r="E25" i="202"/>
  <c r="D25" i="202"/>
  <c r="C25" i="202"/>
  <c r="H17" i="202"/>
  <c r="H25" i="202" s="1"/>
  <c r="G16" i="202"/>
  <c r="G26" i="202" s="1"/>
  <c r="F16" i="202"/>
  <c r="E16" i="202"/>
  <c r="D16" i="202"/>
  <c r="C16" i="202"/>
  <c r="H12" i="202"/>
  <c r="H16" i="202" s="1"/>
  <c r="F62" i="201"/>
  <c r="E62" i="201"/>
  <c r="D62" i="201"/>
  <c r="C62" i="201"/>
  <c r="I61" i="201"/>
  <c r="I60" i="201"/>
  <c r="I59" i="201"/>
  <c r="I58" i="201"/>
  <c r="I57" i="201"/>
  <c r="I56" i="201"/>
  <c r="I55" i="201"/>
  <c r="I54" i="201"/>
  <c r="I53" i="201"/>
  <c r="I52" i="201"/>
  <c r="I51" i="201"/>
  <c r="I50" i="201"/>
  <c r="I49" i="201"/>
  <c r="I48" i="201"/>
  <c r="I47" i="201"/>
  <c r="I46" i="201"/>
  <c r="I45" i="201"/>
  <c r="I44" i="201"/>
  <c r="I43" i="201"/>
  <c r="I42" i="201"/>
  <c r="I41" i="201"/>
  <c r="I40" i="201"/>
  <c r="I39" i="201"/>
  <c r="I38" i="201"/>
  <c r="I37" i="201"/>
  <c r="I36" i="201"/>
  <c r="I35" i="201"/>
  <c r="I34" i="201"/>
  <c r="I33" i="201"/>
  <c r="I32" i="201"/>
  <c r="I31" i="201"/>
  <c r="I30" i="201"/>
  <c r="I29" i="201"/>
  <c r="I28" i="201"/>
  <c r="I27" i="201"/>
  <c r="I26" i="201"/>
  <c r="I25" i="201"/>
  <c r="I24" i="201"/>
  <c r="I23" i="201"/>
  <c r="I22" i="201"/>
  <c r="I21" i="201"/>
  <c r="I20" i="201"/>
  <c r="I19" i="201"/>
  <c r="I18" i="201"/>
  <c r="I17" i="201"/>
  <c r="I16" i="201"/>
  <c r="I15" i="201"/>
  <c r="I14" i="201"/>
  <c r="I13" i="201"/>
  <c r="I12" i="201"/>
  <c r="I11" i="201"/>
  <c r="N63" i="198"/>
  <c r="M63" i="198"/>
  <c r="K63" i="198"/>
  <c r="J63" i="198"/>
  <c r="I63" i="198"/>
  <c r="I66" i="198" s="1"/>
  <c r="G63" i="198"/>
  <c r="F63" i="198"/>
  <c r="D63" i="198"/>
  <c r="C63" i="198"/>
  <c r="Q62" i="198"/>
  <c r="P62" i="198"/>
  <c r="R62" i="198" s="1"/>
  <c r="O62" i="198"/>
  <c r="H62" i="198"/>
  <c r="E62" i="198"/>
  <c r="Q61" i="198"/>
  <c r="P61" i="198"/>
  <c r="O61" i="198"/>
  <c r="H61" i="198"/>
  <c r="E61" i="198"/>
  <c r="Q60" i="198"/>
  <c r="P60" i="198"/>
  <c r="O60" i="198"/>
  <c r="H60" i="198"/>
  <c r="E60" i="198"/>
  <c r="Q59" i="198"/>
  <c r="P59" i="198"/>
  <c r="O59" i="198"/>
  <c r="H59" i="198"/>
  <c r="E59" i="198"/>
  <c r="Q58" i="198"/>
  <c r="P58" i="198"/>
  <c r="R58" i="198" s="1"/>
  <c r="O58" i="198"/>
  <c r="H58" i="198"/>
  <c r="E58" i="198"/>
  <c r="Q57" i="198"/>
  <c r="P57" i="198"/>
  <c r="O57" i="198"/>
  <c r="H57" i="198"/>
  <c r="E57" i="198"/>
  <c r="Q56" i="198"/>
  <c r="P56" i="198"/>
  <c r="O56" i="198"/>
  <c r="H56" i="198"/>
  <c r="E56" i="198"/>
  <c r="Q55" i="198"/>
  <c r="P55" i="198"/>
  <c r="O55" i="198"/>
  <c r="H55" i="198"/>
  <c r="E55" i="198"/>
  <c r="Q54" i="198"/>
  <c r="P54" i="198"/>
  <c r="O54" i="198"/>
  <c r="H54" i="198"/>
  <c r="E54" i="198"/>
  <c r="Q53" i="198"/>
  <c r="P53" i="198"/>
  <c r="R53" i="198" s="1"/>
  <c r="O53" i="198"/>
  <c r="H53" i="198"/>
  <c r="E53" i="198"/>
  <c r="Q52" i="198"/>
  <c r="P52" i="198"/>
  <c r="O52" i="198"/>
  <c r="H52" i="198"/>
  <c r="E52" i="198"/>
  <c r="Q51" i="198"/>
  <c r="P51" i="198"/>
  <c r="O51" i="198"/>
  <c r="H51" i="198"/>
  <c r="E51" i="198"/>
  <c r="Q50" i="198"/>
  <c r="P50" i="198"/>
  <c r="O50" i="198"/>
  <c r="H50" i="198"/>
  <c r="E50" i="198"/>
  <c r="Q49" i="198"/>
  <c r="P49" i="198"/>
  <c r="O49" i="198"/>
  <c r="H49" i="198"/>
  <c r="E49" i="198"/>
  <c r="Q48" i="198"/>
  <c r="P48" i="198"/>
  <c r="O48" i="198"/>
  <c r="H48" i="198"/>
  <c r="E48" i="198"/>
  <c r="Q47" i="198"/>
  <c r="P47" i="198"/>
  <c r="O47" i="198"/>
  <c r="H47" i="198"/>
  <c r="E47" i="198"/>
  <c r="Q46" i="198"/>
  <c r="P46" i="198"/>
  <c r="O46" i="198"/>
  <c r="H46" i="198"/>
  <c r="E46" i="198"/>
  <c r="Q45" i="198"/>
  <c r="P45" i="198"/>
  <c r="R45" i="198" s="1"/>
  <c r="O45" i="198"/>
  <c r="H45" i="198"/>
  <c r="E45" i="198"/>
  <c r="Q44" i="198"/>
  <c r="P44" i="198"/>
  <c r="O44" i="198"/>
  <c r="H44" i="198"/>
  <c r="E44" i="198"/>
  <c r="Q43" i="198"/>
  <c r="P43" i="198"/>
  <c r="R43" i="198" s="1"/>
  <c r="O43" i="198"/>
  <c r="H43" i="198"/>
  <c r="E43" i="198"/>
  <c r="Q42" i="198"/>
  <c r="R42" i="198" s="1"/>
  <c r="P42" i="198"/>
  <c r="O42" i="198"/>
  <c r="H42" i="198"/>
  <c r="E42" i="198"/>
  <c r="Q41" i="198"/>
  <c r="P41" i="198"/>
  <c r="R41" i="198" s="1"/>
  <c r="O41" i="198"/>
  <c r="H41" i="198"/>
  <c r="E41" i="198"/>
  <c r="Q40" i="198"/>
  <c r="P40" i="198"/>
  <c r="O40" i="198"/>
  <c r="H40" i="198"/>
  <c r="E40" i="198"/>
  <c r="Q39" i="198"/>
  <c r="P39" i="198"/>
  <c r="R39" i="198" s="1"/>
  <c r="O39" i="198"/>
  <c r="H39" i="198"/>
  <c r="E39" i="198"/>
  <c r="Q38" i="198"/>
  <c r="P38" i="198"/>
  <c r="O38" i="198"/>
  <c r="H38" i="198"/>
  <c r="E38" i="198"/>
  <c r="Q37" i="198"/>
  <c r="P37" i="198"/>
  <c r="O37" i="198"/>
  <c r="H37" i="198"/>
  <c r="E37" i="198"/>
  <c r="Q36" i="198"/>
  <c r="P36" i="198"/>
  <c r="O36" i="198"/>
  <c r="H36" i="198"/>
  <c r="E36" i="198"/>
  <c r="Q35" i="198"/>
  <c r="P35" i="198"/>
  <c r="R35" i="198" s="1"/>
  <c r="O35" i="198"/>
  <c r="H35" i="198"/>
  <c r="E35" i="198"/>
  <c r="Q34" i="198"/>
  <c r="P34" i="198"/>
  <c r="O34" i="198"/>
  <c r="H34" i="198"/>
  <c r="E34" i="198"/>
  <c r="Q33" i="198"/>
  <c r="P33" i="198"/>
  <c r="O33" i="198"/>
  <c r="H33" i="198"/>
  <c r="E33" i="198"/>
  <c r="Q32" i="198"/>
  <c r="P32" i="198"/>
  <c r="O32" i="198"/>
  <c r="H32" i="198"/>
  <c r="E32" i="198"/>
  <c r="Q31" i="198"/>
  <c r="P31" i="198"/>
  <c r="O31" i="198"/>
  <c r="H31" i="198"/>
  <c r="E31" i="198"/>
  <c r="Q30" i="198"/>
  <c r="P30" i="198"/>
  <c r="O30" i="198"/>
  <c r="H30" i="198"/>
  <c r="E30" i="198"/>
  <c r="Q29" i="198"/>
  <c r="P29" i="198"/>
  <c r="O29" i="198"/>
  <c r="H29" i="198"/>
  <c r="E29" i="198"/>
  <c r="Q28" i="198"/>
  <c r="P28" i="198"/>
  <c r="O28" i="198"/>
  <c r="H28" i="198"/>
  <c r="E28" i="198"/>
  <c r="Q27" i="198"/>
  <c r="P27" i="198"/>
  <c r="O27" i="198"/>
  <c r="H27" i="198"/>
  <c r="E27" i="198"/>
  <c r="Q26" i="198"/>
  <c r="P26" i="198"/>
  <c r="O26" i="198"/>
  <c r="H26" i="198"/>
  <c r="E26" i="198"/>
  <c r="Q25" i="198"/>
  <c r="P25" i="198"/>
  <c r="O25" i="198"/>
  <c r="H25" i="198"/>
  <c r="E25" i="198"/>
  <c r="Q24" i="198"/>
  <c r="P24" i="198"/>
  <c r="O24" i="198"/>
  <c r="H24" i="198"/>
  <c r="E24" i="198"/>
  <c r="Q23" i="198"/>
  <c r="P23" i="198"/>
  <c r="R23" i="198" s="1"/>
  <c r="O23" i="198"/>
  <c r="H23" i="198"/>
  <c r="E23" i="198"/>
  <c r="Q22" i="198"/>
  <c r="P22" i="198"/>
  <c r="O22" i="198"/>
  <c r="H22" i="198"/>
  <c r="E22" i="198"/>
  <c r="Q21" i="198"/>
  <c r="P21" i="198"/>
  <c r="O21" i="198"/>
  <c r="H21" i="198"/>
  <c r="E21" i="198"/>
  <c r="Q20" i="198"/>
  <c r="P20" i="198"/>
  <c r="O20" i="198"/>
  <c r="H20" i="198"/>
  <c r="E20" i="198"/>
  <c r="Q19" i="198"/>
  <c r="P19" i="198"/>
  <c r="R19" i="198" s="1"/>
  <c r="O19" i="198"/>
  <c r="H19" i="198"/>
  <c r="E19" i="198"/>
  <c r="R18" i="198"/>
  <c r="Q18" i="198"/>
  <c r="P18" i="198"/>
  <c r="O18" i="198"/>
  <c r="H18" i="198"/>
  <c r="E18" i="198"/>
  <c r="Q17" i="198"/>
  <c r="P17" i="198"/>
  <c r="R17" i="198" s="1"/>
  <c r="O17" i="198"/>
  <c r="H17" i="198"/>
  <c r="E17" i="198"/>
  <c r="Q16" i="198"/>
  <c r="P16" i="198"/>
  <c r="O16" i="198"/>
  <c r="H16" i="198"/>
  <c r="E16" i="198"/>
  <c r="Q15" i="198"/>
  <c r="R15" i="198" s="1"/>
  <c r="P15" i="198"/>
  <c r="O15" i="198"/>
  <c r="H15" i="198"/>
  <c r="E15" i="198"/>
  <c r="Q14" i="198"/>
  <c r="P14" i="198"/>
  <c r="R14" i="198" s="1"/>
  <c r="O14" i="198"/>
  <c r="H14" i="198"/>
  <c r="E14" i="198"/>
  <c r="Q13" i="198"/>
  <c r="P13" i="198"/>
  <c r="O13" i="198"/>
  <c r="H13" i="198"/>
  <c r="E13" i="198"/>
  <c r="Q12" i="198"/>
  <c r="P12" i="198"/>
  <c r="O12" i="198"/>
  <c r="H12" i="198"/>
  <c r="E12" i="198"/>
  <c r="I67" i="197"/>
  <c r="N63" i="197"/>
  <c r="M63" i="197"/>
  <c r="K63" i="197"/>
  <c r="J63" i="197"/>
  <c r="I63" i="197"/>
  <c r="G63" i="197"/>
  <c r="F63" i="197"/>
  <c r="D63" i="197"/>
  <c r="C63" i="197"/>
  <c r="Q62" i="197"/>
  <c r="P62" i="197"/>
  <c r="O62" i="197"/>
  <c r="H62" i="197"/>
  <c r="E62" i="197"/>
  <c r="Q61" i="197"/>
  <c r="P61" i="197"/>
  <c r="O61" i="197"/>
  <c r="H61" i="197"/>
  <c r="E61" i="197"/>
  <c r="Q60" i="197"/>
  <c r="P60" i="197"/>
  <c r="O60" i="197"/>
  <c r="H60" i="197"/>
  <c r="E60" i="197"/>
  <c r="Q59" i="197"/>
  <c r="P59" i="197"/>
  <c r="O59" i="197"/>
  <c r="H59" i="197"/>
  <c r="E59" i="197"/>
  <c r="Q58" i="197"/>
  <c r="P58" i="197"/>
  <c r="O58" i="197"/>
  <c r="H58" i="197"/>
  <c r="E58" i="197"/>
  <c r="Q57" i="197"/>
  <c r="P57" i="197"/>
  <c r="O57" i="197"/>
  <c r="H57" i="197"/>
  <c r="E57" i="197"/>
  <c r="Q56" i="197"/>
  <c r="P56" i="197"/>
  <c r="O56" i="197"/>
  <c r="H56" i="197"/>
  <c r="E56" i="197"/>
  <c r="Q55" i="197"/>
  <c r="P55" i="197"/>
  <c r="O55" i="197"/>
  <c r="H55" i="197"/>
  <c r="E55" i="197"/>
  <c r="Q54" i="197"/>
  <c r="P54" i="197"/>
  <c r="R54" i="197" s="1"/>
  <c r="O54" i="197"/>
  <c r="H54" i="197"/>
  <c r="E54" i="197"/>
  <c r="Q53" i="197"/>
  <c r="P53" i="197"/>
  <c r="O53" i="197"/>
  <c r="H53" i="197"/>
  <c r="E53" i="197"/>
  <c r="Q52" i="197"/>
  <c r="P52" i="197"/>
  <c r="O52" i="197"/>
  <c r="H52" i="197"/>
  <c r="E52" i="197"/>
  <c r="Q51" i="197"/>
  <c r="P51" i="197"/>
  <c r="O51" i="197"/>
  <c r="H51" i="197"/>
  <c r="E51" i="197"/>
  <c r="Q50" i="197"/>
  <c r="P50" i="197"/>
  <c r="R50" i="197" s="1"/>
  <c r="O50" i="197"/>
  <c r="H50" i="197"/>
  <c r="E50" i="197"/>
  <c r="R49" i="197"/>
  <c r="Q49" i="197"/>
  <c r="P49" i="197"/>
  <c r="O49" i="197"/>
  <c r="H49" i="197"/>
  <c r="E49" i="197"/>
  <c r="Q48" i="197"/>
  <c r="P48" i="197"/>
  <c r="O48" i="197"/>
  <c r="H48" i="197"/>
  <c r="E48" i="197"/>
  <c r="Q47" i="197"/>
  <c r="P47" i="197"/>
  <c r="O47" i="197"/>
  <c r="H47" i="197"/>
  <c r="E47" i="197"/>
  <c r="T46" i="197"/>
  <c r="Q46" i="197"/>
  <c r="P46" i="197"/>
  <c r="O46" i="197"/>
  <c r="H46" i="197"/>
  <c r="E46" i="197"/>
  <c r="Q45" i="197"/>
  <c r="P45" i="197"/>
  <c r="R45" i="197" s="1"/>
  <c r="O45" i="197"/>
  <c r="H45" i="197"/>
  <c r="E45" i="197"/>
  <c r="Q44" i="197"/>
  <c r="R44" i="197" s="1"/>
  <c r="P44" i="197"/>
  <c r="O44" i="197"/>
  <c r="H44" i="197"/>
  <c r="E44" i="197"/>
  <c r="Q43" i="197"/>
  <c r="P43" i="197"/>
  <c r="R43" i="197" s="1"/>
  <c r="O43" i="197"/>
  <c r="H43" i="197"/>
  <c r="E43" i="197"/>
  <c r="Q42" i="197"/>
  <c r="P42" i="197"/>
  <c r="R42" i="197" s="1"/>
  <c r="O42" i="197"/>
  <c r="H42" i="197"/>
  <c r="E42" i="197"/>
  <c r="Q41" i="197"/>
  <c r="R41" i="197" s="1"/>
  <c r="P41" i="197"/>
  <c r="O41" i="197"/>
  <c r="H41" i="197"/>
  <c r="E41" i="197"/>
  <c r="Q40" i="197"/>
  <c r="P40" i="197"/>
  <c r="R40" i="197" s="1"/>
  <c r="O40" i="197"/>
  <c r="H40" i="197"/>
  <c r="E40" i="197"/>
  <c r="Q39" i="197"/>
  <c r="P39" i="197"/>
  <c r="O39" i="197"/>
  <c r="H39" i="197"/>
  <c r="E39" i="197"/>
  <c r="Q38" i="197"/>
  <c r="P38" i="197"/>
  <c r="R38" i="197" s="1"/>
  <c r="O38" i="197"/>
  <c r="H38" i="197"/>
  <c r="E38" i="197"/>
  <c r="Q37" i="197"/>
  <c r="P37" i="197"/>
  <c r="O37" i="197"/>
  <c r="H37" i="197"/>
  <c r="E37" i="197"/>
  <c r="Q36" i="197"/>
  <c r="P36" i="197"/>
  <c r="O36" i="197"/>
  <c r="H36" i="197"/>
  <c r="E36" i="197"/>
  <c r="Q35" i="197"/>
  <c r="P35" i="197"/>
  <c r="O35" i="197"/>
  <c r="H35" i="197"/>
  <c r="E35" i="197"/>
  <c r="Q34" i="197"/>
  <c r="R34" i="197" s="1"/>
  <c r="P34" i="197"/>
  <c r="O34" i="197"/>
  <c r="H34" i="197"/>
  <c r="E34" i="197"/>
  <c r="Q33" i="197"/>
  <c r="P33" i="197"/>
  <c r="O33" i="197"/>
  <c r="H33" i="197"/>
  <c r="E33" i="197"/>
  <c r="Q32" i="197"/>
  <c r="P32" i="197"/>
  <c r="O32" i="197"/>
  <c r="H32" i="197"/>
  <c r="E32" i="197"/>
  <c r="Q31" i="197"/>
  <c r="P31" i="197"/>
  <c r="O31" i="197"/>
  <c r="H31" i="197"/>
  <c r="E31" i="197"/>
  <c r="Q30" i="197"/>
  <c r="P30" i="197"/>
  <c r="O30" i="197"/>
  <c r="H30" i="197"/>
  <c r="E30" i="197"/>
  <c r="Q29" i="197"/>
  <c r="P29" i="197"/>
  <c r="O29" i="197"/>
  <c r="H29" i="197"/>
  <c r="E29" i="197"/>
  <c r="Q28" i="197"/>
  <c r="P28" i="197"/>
  <c r="O28" i="197"/>
  <c r="H28" i="197"/>
  <c r="E28" i="197"/>
  <c r="Q27" i="197"/>
  <c r="P27" i="197"/>
  <c r="O27" i="197"/>
  <c r="H27" i="197"/>
  <c r="E27" i="197"/>
  <c r="Q26" i="197"/>
  <c r="P26" i="197"/>
  <c r="O26" i="197"/>
  <c r="H26" i="197"/>
  <c r="E26" i="197"/>
  <c r="Q25" i="197"/>
  <c r="P25" i="197"/>
  <c r="O25" i="197"/>
  <c r="H25" i="197"/>
  <c r="E25" i="197"/>
  <c r="Q24" i="197"/>
  <c r="P24" i="197"/>
  <c r="O24" i="197"/>
  <c r="H24" i="197"/>
  <c r="E24" i="197"/>
  <c r="Q23" i="197"/>
  <c r="P23" i="197"/>
  <c r="O23" i="197"/>
  <c r="H23" i="197"/>
  <c r="E23" i="197"/>
  <c r="R22" i="197"/>
  <c r="Q22" i="197"/>
  <c r="P22" i="197"/>
  <c r="O22" i="197"/>
  <c r="H22" i="197"/>
  <c r="E22" i="197"/>
  <c r="Q21" i="197"/>
  <c r="P21" i="197"/>
  <c r="O21" i="197"/>
  <c r="H21" i="197"/>
  <c r="E21" i="197"/>
  <c r="Q20" i="197"/>
  <c r="P20" i="197"/>
  <c r="O20" i="197"/>
  <c r="H20" i="197"/>
  <c r="E20" i="197"/>
  <c r="Q19" i="197"/>
  <c r="P19" i="197"/>
  <c r="O19" i="197"/>
  <c r="H19" i="197"/>
  <c r="E19" i="197"/>
  <c r="Q18" i="197"/>
  <c r="P18" i="197"/>
  <c r="R18" i="197" s="1"/>
  <c r="O18" i="197"/>
  <c r="H18" i="197"/>
  <c r="E18" i="197"/>
  <c r="Q17" i="197"/>
  <c r="P17" i="197"/>
  <c r="R17" i="197" s="1"/>
  <c r="O17" i="197"/>
  <c r="H17" i="197"/>
  <c r="E17" i="197"/>
  <c r="Q16" i="197"/>
  <c r="P16" i="197"/>
  <c r="O16" i="197"/>
  <c r="H16" i="197"/>
  <c r="E16" i="197"/>
  <c r="Q15" i="197"/>
  <c r="P15" i="197"/>
  <c r="R15" i="197" s="1"/>
  <c r="O15" i="197"/>
  <c r="H15" i="197"/>
  <c r="E15" i="197"/>
  <c r="Q14" i="197"/>
  <c r="R14" i="197" s="1"/>
  <c r="P14" i="197"/>
  <c r="O14" i="197"/>
  <c r="H14" i="197"/>
  <c r="E14" i="197"/>
  <c r="Q13" i="197"/>
  <c r="P13" i="197"/>
  <c r="R13" i="197" s="1"/>
  <c r="O13" i="197"/>
  <c r="H13" i="197"/>
  <c r="E13" i="197"/>
  <c r="T12" i="197"/>
  <c r="Q12" i="197"/>
  <c r="P12" i="197"/>
  <c r="O12" i="197"/>
  <c r="E12" i="197"/>
  <c r="E63" i="197" s="1"/>
  <c r="G64" i="196"/>
  <c r="U64" i="196" s="1"/>
  <c r="F64" i="196"/>
  <c r="T64" i="196" s="1"/>
  <c r="E64" i="196"/>
  <c r="D64" i="196"/>
  <c r="C64" i="196"/>
  <c r="W63" i="196"/>
  <c r="U63" i="196"/>
  <c r="T63" i="196"/>
  <c r="Q63" i="196"/>
  <c r="O63" i="196"/>
  <c r="N63" i="196"/>
  <c r="K63" i="196"/>
  <c r="J63" i="196"/>
  <c r="W62" i="196"/>
  <c r="U62" i="196"/>
  <c r="T62" i="196"/>
  <c r="Q62" i="196"/>
  <c r="O62" i="196"/>
  <c r="N62" i="196"/>
  <c r="K62" i="196"/>
  <c r="J62" i="196"/>
  <c r="W61" i="196"/>
  <c r="U61" i="196"/>
  <c r="T61" i="196"/>
  <c r="Q61" i="196"/>
  <c r="O61" i="196"/>
  <c r="N61" i="196"/>
  <c r="K61" i="196"/>
  <c r="J61" i="196"/>
  <c r="W60" i="196"/>
  <c r="U60" i="196"/>
  <c r="T60" i="196"/>
  <c r="Q60" i="196"/>
  <c r="O60" i="196"/>
  <c r="N60" i="196"/>
  <c r="K60" i="196"/>
  <c r="J60" i="196"/>
  <c r="W59" i="196"/>
  <c r="U59" i="196"/>
  <c r="T59" i="196"/>
  <c r="Q59" i="196"/>
  <c r="O59" i="196"/>
  <c r="N59" i="196"/>
  <c r="K59" i="196"/>
  <c r="J59" i="196"/>
  <c r="W58" i="196"/>
  <c r="U58" i="196"/>
  <c r="T58" i="196"/>
  <c r="Q58" i="196"/>
  <c r="O58" i="196"/>
  <c r="N58" i="196"/>
  <c r="K58" i="196"/>
  <c r="J58" i="196"/>
  <c r="W57" i="196"/>
  <c r="U57" i="196"/>
  <c r="T57" i="196"/>
  <c r="Q57" i="196"/>
  <c r="O57" i="196"/>
  <c r="N57" i="196"/>
  <c r="K57" i="196"/>
  <c r="J57" i="196"/>
  <c r="W56" i="196"/>
  <c r="U56" i="196"/>
  <c r="T56" i="196"/>
  <c r="Q56" i="196"/>
  <c r="O56" i="196"/>
  <c r="N56" i="196"/>
  <c r="K56" i="196"/>
  <c r="J56" i="196"/>
  <c r="W55" i="196"/>
  <c r="U55" i="196"/>
  <c r="T55" i="196"/>
  <c r="Q55" i="196"/>
  <c r="O55" i="196"/>
  <c r="N55" i="196"/>
  <c r="K55" i="196"/>
  <c r="J55" i="196"/>
  <c r="W54" i="196"/>
  <c r="U54" i="196"/>
  <c r="T54" i="196"/>
  <c r="Q54" i="196"/>
  <c r="O54" i="196"/>
  <c r="N54" i="196"/>
  <c r="K54" i="196"/>
  <c r="J54" i="196"/>
  <c r="W53" i="196"/>
  <c r="U53" i="196"/>
  <c r="T53" i="196"/>
  <c r="Q53" i="196"/>
  <c r="O53" i="196"/>
  <c r="N53" i="196"/>
  <c r="K53" i="196"/>
  <c r="J53" i="196"/>
  <c r="W52" i="196"/>
  <c r="U52" i="196"/>
  <c r="T52" i="196"/>
  <c r="Q52" i="196"/>
  <c r="O52" i="196"/>
  <c r="N52" i="196"/>
  <c r="K52" i="196"/>
  <c r="J52" i="196"/>
  <c r="W51" i="196"/>
  <c r="U51" i="196"/>
  <c r="T51" i="196"/>
  <c r="Q51" i="196"/>
  <c r="O51" i="196"/>
  <c r="N51" i="196"/>
  <c r="K51" i="196"/>
  <c r="J51" i="196"/>
  <c r="W50" i="196"/>
  <c r="U50" i="196"/>
  <c r="T50" i="196"/>
  <c r="Q50" i="196"/>
  <c r="O50" i="196"/>
  <c r="N50" i="196"/>
  <c r="K50" i="196"/>
  <c r="J50" i="196"/>
  <c r="W49" i="196"/>
  <c r="U49" i="196"/>
  <c r="T49" i="196"/>
  <c r="Q49" i="196"/>
  <c r="O49" i="196"/>
  <c r="N49" i="196"/>
  <c r="K49" i="196"/>
  <c r="J49" i="196"/>
  <c r="W48" i="196"/>
  <c r="U48" i="196"/>
  <c r="T48" i="196"/>
  <c r="Q48" i="196"/>
  <c r="O48" i="196"/>
  <c r="N48" i="196"/>
  <c r="K48" i="196"/>
  <c r="J48" i="196"/>
  <c r="W47" i="196"/>
  <c r="U47" i="196"/>
  <c r="T47" i="196"/>
  <c r="Q47" i="196"/>
  <c r="O47" i="196"/>
  <c r="N47" i="196"/>
  <c r="K47" i="196"/>
  <c r="J47" i="196"/>
  <c r="W46" i="196"/>
  <c r="U46" i="196"/>
  <c r="T46" i="196"/>
  <c r="Q46" i="196"/>
  <c r="O46" i="196"/>
  <c r="N46" i="196"/>
  <c r="K46" i="196"/>
  <c r="J46" i="196"/>
  <c r="W45" i="196"/>
  <c r="U45" i="196"/>
  <c r="T45" i="196"/>
  <c r="Q45" i="196"/>
  <c r="O45" i="196"/>
  <c r="N45" i="196"/>
  <c r="K45" i="196"/>
  <c r="J45" i="196"/>
  <c r="W44" i="196"/>
  <c r="U44" i="196"/>
  <c r="T44" i="196"/>
  <c r="Q44" i="196"/>
  <c r="O44" i="196"/>
  <c r="N44" i="196"/>
  <c r="K44" i="196"/>
  <c r="J44" i="196"/>
  <c r="W43" i="196"/>
  <c r="U43" i="196"/>
  <c r="T43" i="196"/>
  <c r="Q43" i="196"/>
  <c r="O43" i="196"/>
  <c r="N43" i="196"/>
  <c r="K43" i="196"/>
  <c r="J43" i="196"/>
  <c r="W42" i="196"/>
  <c r="U42" i="196"/>
  <c r="T42" i="196"/>
  <c r="Q42" i="196"/>
  <c r="O42" i="196"/>
  <c r="N42" i="196"/>
  <c r="K42" i="196"/>
  <c r="J42" i="196"/>
  <c r="W41" i="196"/>
  <c r="U41" i="196"/>
  <c r="T41" i="196"/>
  <c r="Q41" i="196"/>
  <c r="O41" i="196"/>
  <c r="N41" i="196"/>
  <c r="K41" i="196"/>
  <c r="J41" i="196"/>
  <c r="W40" i="196"/>
  <c r="U40" i="196"/>
  <c r="T40" i="196"/>
  <c r="Q40" i="196"/>
  <c r="O40" i="196"/>
  <c r="N40" i="196"/>
  <c r="K40" i="196"/>
  <c r="J40" i="196"/>
  <c r="W39" i="196"/>
  <c r="U39" i="196"/>
  <c r="T39" i="196"/>
  <c r="Q39" i="196"/>
  <c r="O39" i="196"/>
  <c r="N39" i="196"/>
  <c r="K39" i="196"/>
  <c r="J39" i="196"/>
  <c r="W38" i="196"/>
  <c r="U38" i="196"/>
  <c r="T38" i="196"/>
  <c r="Q38" i="196"/>
  <c r="O38" i="196"/>
  <c r="N38" i="196"/>
  <c r="K38" i="196"/>
  <c r="J38" i="196"/>
  <c r="W37" i="196"/>
  <c r="U37" i="196"/>
  <c r="T37" i="196"/>
  <c r="Q37" i="196"/>
  <c r="O37" i="196"/>
  <c r="N37" i="196"/>
  <c r="K37" i="196"/>
  <c r="J37" i="196"/>
  <c r="W36" i="196"/>
  <c r="U36" i="196"/>
  <c r="T36" i="196"/>
  <c r="Q36" i="196"/>
  <c r="O36" i="196"/>
  <c r="N36" i="196"/>
  <c r="K36" i="196"/>
  <c r="J36" i="196"/>
  <c r="W35" i="196"/>
  <c r="U35" i="196"/>
  <c r="T35" i="196"/>
  <c r="Q35" i="196"/>
  <c r="O35" i="196"/>
  <c r="N35" i="196"/>
  <c r="K35" i="196"/>
  <c r="J35" i="196"/>
  <c r="W34" i="196"/>
  <c r="U34" i="196"/>
  <c r="T34" i="196"/>
  <c r="Q34" i="196"/>
  <c r="O34" i="196"/>
  <c r="N34" i="196"/>
  <c r="K34" i="196"/>
  <c r="J34" i="196"/>
  <c r="W33" i="196"/>
  <c r="U33" i="196"/>
  <c r="T33" i="196"/>
  <c r="Q33" i="196"/>
  <c r="O33" i="196"/>
  <c r="N33" i="196"/>
  <c r="K33" i="196"/>
  <c r="J33" i="196"/>
  <c r="W32" i="196"/>
  <c r="U32" i="196"/>
  <c r="T32" i="196"/>
  <c r="Q32" i="196"/>
  <c r="P32" i="196"/>
  <c r="O32" i="196"/>
  <c r="N32" i="196"/>
  <c r="K32" i="196"/>
  <c r="J32" i="196"/>
  <c r="W31" i="196"/>
  <c r="U31" i="196"/>
  <c r="T31" i="196"/>
  <c r="Q31" i="196"/>
  <c r="O31" i="196"/>
  <c r="N31" i="196"/>
  <c r="K31" i="196"/>
  <c r="J31" i="196"/>
  <c r="W30" i="196"/>
  <c r="U30" i="196"/>
  <c r="T30" i="196"/>
  <c r="Q30" i="196"/>
  <c r="O30" i="196"/>
  <c r="N30" i="196"/>
  <c r="K30" i="196"/>
  <c r="J30" i="196"/>
  <c r="W29" i="196"/>
  <c r="U29" i="196"/>
  <c r="T29" i="196"/>
  <c r="Q29" i="196"/>
  <c r="O29" i="196"/>
  <c r="N29" i="196"/>
  <c r="K29" i="196"/>
  <c r="J29" i="196"/>
  <c r="W28" i="196"/>
  <c r="U28" i="196"/>
  <c r="T28" i="196"/>
  <c r="Q28" i="196"/>
  <c r="O28" i="196"/>
  <c r="N28" i="196"/>
  <c r="K28" i="196"/>
  <c r="J28" i="196"/>
  <c r="W27" i="196"/>
  <c r="U27" i="196"/>
  <c r="T27" i="196"/>
  <c r="Q27" i="196"/>
  <c r="O27" i="196"/>
  <c r="N27" i="196"/>
  <c r="K27" i="196"/>
  <c r="J27" i="196"/>
  <c r="W26" i="196"/>
  <c r="U26" i="196"/>
  <c r="T26" i="196"/>
  <c r="Q26" i="196"/>
  <c r="O26" i="196"/>
  <c r="N26" i="196"/>
  <c r="K26" i="196"/>
  <c r="J26" i="196"/>
  <c r="W25" i="196"/>
  <c r="U25" i="196"/>
  <c r="T25" i="196"/>
  <c r="Q25" i="196"/>
  <c r="O25" i="196"/>
  <c r="N25" i="196"/>
  <c r="K25" i="196"/>
  <c r="J25" i="196"/>
  <c r="W24" i="196"/>
  <c r="U24" i="196"/>
  <c r="T24" i="196"/>
  <c r="Q24" i="196"/>
  <c r="O24" i="196"/>
  <c r="N24" i="196"/>
  <c r="K24" i="196"/>
  <c r="J24" i="196"/>
  <c r="W23" i="196"/>
  <c r="U23" i="196"/>
  <c r="T23" i="196"/>
  <c r="Q23" i="196"/>
  <c r="O23" i="196"/>
  <c r="N23" i="196"/>
  <c r="K23" i="196"/>
  <c r="J23" i="196"/>
  <c r="W22" i="196"/>
  <c r="U22" i="196"/>
  <c r="T22" i="196"/>
  <c r="Q22" i="196"/>
  <c r="O22" i="196"/>
  <c r="N22" i="196"/>
  <c r="K22" i="196"/>
  <c r="J22" i="196"/>
  <c r="W21" i="196"/>
  <c r="U21" i="196"/>
  <c r="T21" i="196"/>
  <c r="Q21" i="196"/>
  <c r="O21" i="196"/>
  <c r="N21" i="196"/>
  <c r="K21" i="196"/>
  <c r="J21" i="196"/>
  <c r="W20" i="196"/>
  <c r="U20" i="196"/>
  <c r="T20" i="196"/>
  <c r="Q20" i="196"/>
  <c r="O20" i="196"/>
  <c r="N20" i="196"/>
  <c r="K20" i="196"/>
  <c r="J20" i="196"/>
  <c r="W19" i="196"/>
  <c r="U19" i="196"/>
  <c r="T19" i="196"/>
  <c r="Q19" i="196"/>
  <c r="O19" i="196"/>
  <c r="N19" i="196"/>
  <c r="K19" i="196"/>
  <c r="J19" i="196"/>
  <c r="W18" i="196"/>
  <c r="U18" i="196"/>
  <c r="T18" i="196"/>
  <c r="Q18" i="196"/>
  <c r="O18" i="196"/>
  <c r="N18" i="196"/>
  <c r="K18" i="196"/>
  <c r="J18" i="196"/>
  <c r="W17" i="196"/>
  <c r="U17" i="196"/>
  <c r="T17" i="196"/>
  <c r="Q17" i="196"/>
  <c r="O17" i="196"/>
  <c r="N17" i="196"/>
  <c r="K17" i="196"/>
  <c r="J17" i="196"/>
  <c r="W16" i="196"/>
  <c r="U16" i="196"/>
  <c r="T16" i="196"/>
  <c r="Q16" i="196"/>
  <c r="O16" i="196"/>
  <c r="N16" i="196"/>
  <c r="K16" i="196"/>
  <c r="J16" i="196"/>
  <c r="W15" i="196"/>
  <c r="U15" i="196"/>
  <c r="T15" i="196"/>
  <c r="Q15" i="196"/>
  <c r="O15" i="196"/>
  <c r="N15" i="196"/>
  <c r="K15" i="196"/>
  <c r="J15" i="196"/>
  <c r="W14" i="196"/>
  <c r="U14" i="196"/>
  <c r="T14" i="196"/>
  <c r="Q14" i="196"/>
  <c r="O14" i="196"/>
  <c r="N14" i="196"/>
  <c r="K14" i="196"/>
  <c r="J14" i="196"/>
  <c r="W13" i="196"/>
  <c r="U13" i="196"/>
  <c r="T13" i="196"/>
  <c r="Q13" i="196"/>
  <c r="O13" i="196"/>
  <c r="N13" i="196"/>
  <c r="N64" i="196" s="1"/>
  <c r="K13" i="196"/>
  <c r="J13" i="196"/>
  <c r="J64" i="196" s="1"/>
  <c r="J22" i="195"/>
  <c r="I22" i="195"/>
  <c r="H22" i="195"/>
  <c r="G22" i="195"/>
  <c r="F22" i="195"/>
  <c r="E22" i="195"/>
  <c r="D22" i="195"/>
  <c r="C22" i="195"/>
  <c r="K21" i="195"/>
  <c r="K20" i="195"/>
  <c r="K19" i="195"/>
  <c r="K18" i="195"/>
  <c r="K17" i="195"/>
  <c r="K16" i="195"/>
  <c r="K15" i="195"/>
  <c r="K14" i="195"/>
  <c r="K13" i="195"/>
  <c r="F33" i="194"/>
  <c r="E33" i="194" s="1"/>
  <c r="F32" i="194"/>
  <c r="E32" i="194" s="1"/>
  <c r="D32" i="194"/>
  <c r="R21" i="197" l="1"/>
  <c r="R32" i="197"/>
  <c r="R35" i="197"/>
  <c r="R48" i="197"/>
  <c r="R51" i="197"/>
  <c r="R57" i="197"/>
  <c r="R58" i="197"/>
  <c r="R62" i="197"/>
  <c r="R20" i="198"/>
  <c r="R26" i="198"/>
  <c r="R27" i="198"/>
  <c r="R31" i="198"/>
  <c r="R34" i="198"/>
  <c r="R38" i="198"/>
  <c r="R49" i="198"/>
  <c r="R50" i="198"/>
  <c r="R54" i="198"/>
  <c r="R57" i="198"/>
  <c r="R61" i="198"/>
  <c r="AA25" i="206"/>
  <c r="AA26" i="206" s="1"/>
  <c r="AA27" i="206" s="1"/>
  <c r="V16" i="206"/>
  <c r="K64" i="196"/>
  <c r="P63" i="197"/>
  <c r="E63" i="198"/>
  <c r="R46" i="198"/>
  <c r="W16" i="206"/>
  <c r="R16" i="197"/>
  <c r="R19" i="197"/>
  <c r="R63" i="197" s="1"/>
  <c r="R25" i="197"/>
  <c r="R26" i="197"/>
  <c r="R30" i="197"/>
  <c r="R33" i="197"/>
  <c r="R37" i="197"/>
  <c r="R53" i="197"/>
  <c r="R22" i="198"/>
  <c r="R33" i="198"/>
  <c r="R36" i="198"/>
  <c r="R16" i="206"/>
  <c r="Y16" i="206"/>
  <c r="U17" i="206"/>
  <c r="J21" i="206"/>
  <c r="G21" i="206" s="1"/>
  <c r="V22" i="206"/>
  <c r="S22" i="206" s="1"/>
  <c r="R23" i="206"/>
  <c r="O23" i="206" s="1"/>
  <c r="K22" i="195"/>
  <c r="C32" i="194"/>
  <c r="D33" i="194"/>
  <c r="W64" i="196"/>
  <c r="R24" i="197"/>
  <c r="R27" i="197"/>
  <c r="R29" i="197"/>
  <c r="R46" i="197"/>
  <c r="R56" i="197"/>
  <c r="R59" i="197"/>
  <c r="R61" i="197"/>
  <c r="H63" i="198"/>
  <c r="Q63" i="198"/>
  <c r="R25" i="198"/>
  <c r="R28" i="198"/>
  <c r="R30" i="198"/>
  <c r="Q19" i="206"/>
  <c r="P19" i="206"/>
  <c r="O19" i="206"/>
  <c r="H63" i="197"/>
  <c r="Q63" i="197"/>
  <c r="O63" i="198"/>
  <c r="G23" i="204"/>
  <c r="H11" i="204"/>
  <c r="J11" i="204" s="1"/>
  <c r="J23" i="204" s="1"/>
  <c r="I17" i="206"/>
  <c r="H17" i="206"/>
  <c r="G17" i="206"/>
  <c r="W21" i="206"/>
  <c r="W25" i="206" s="1"/>
  <c r="V21" i="206"/>
  <c r="S21" i="206" s="1"/>
  <c r="R21" i="206"/>
  <c r="O21" i="206" s="1"/>
  <c r="E17" i="206"/>
  <c r="D17" i="206"/>
  <c r="C17" i="206"/>
  <c r="K24" i="206"/>
  <c r="J24" i="206"/>
  <c r="G24" i="206" s="1"/>
  <c r="F24" i="206"/>
  <c r="C24" i="206" s="1"/>
  <c r="C33" i="194"/>
  <c r="L63" i="197"/>
  <c r="R12" i="197"/>
  <c r="O63" i="197"/>
  <c r="P63" i="198"/>
  <c r="R12" i="198"/>
  <c r="D15" i="206"/>
  <c r="C15" i="206"/>
  <c r="H16" i="206"/>
  <c r="G16" i="206"/>
  <c r="R48" i="198"/>
  <c r="R51" i="198"/>
  <c r="R56" i="198"/>
  <c r="R59" i="198"/>
  <c r="H26" i="202"/>
  <c r="Q15" i="206"/>
  <c r="C16" i="206"/>
  <c r="P16" i="206"/>
  <c r="Q17" i="206"/>
  <c r="J22" i="206"/>
  <c r="G22" i="206" s="1"/>
  <c r="V23" i="206"/>
  <c r="S23" i="206" s="1"/>
  <c r="R24" i="206"/>
  <c r="O24" i="206" s="1"/>
  <c r="I62" i="201"/>
  <c r="AB25" i="206"/>
  <c r="AB26" i="206" s="1"/>
  <c r="R20" i="197"/>
  <c r="R23" i="197"/>
  <c r="R28" i="197"/>
  <c r="R31" i="197"/>
  <c r="R36" i="197"/>
  <c r="R39" i="197"/>
  <c r="R47" i="197"/>
  <c r="R52" i="197"/>
  <c r="R55" i="197"/>
  <c r="R60" i="197"/>
  <c r="L63" i="198"/>
  <c r="R13" i="198"/>
  <c r="R16" i="198"/>
  <c r="R21" i="198"/>
  <c r="R24" i="198"/>
  <c r="R29" i="198"/>
  <c r="R32" i="198"/>
  <c r="R37" i="198"/>
  <c r="R40" i="198"/>
  <c r="R44" i="198"/>
  <c r="R47" i="198"/>
  <c r="R52" i="198"/>
  <c r="R55" i="198"/>
  <c r="R60" i="198"/>
  <c r="S16" i="206"/>
  <c r="X16" i="206"/>
  <c r="T17" i="206"/>
  <c r="AC25" i="206"/>
  <c r="AC26" i="206" s="1"/>
  <c r="AC27" i="206" s="1"/>
  <c r="F21" i="206"/>
  <c r="C21" i="206" s="1"/>
  <c r="R22" i="206"/>
  <c r="O22" i="206" s="1"/>
  <c r="K25" i="206"/>
  <c r="V24" i="206"/>
  <c r="N25" i="206"/>
  <c r="E18" i="206"/>
  <c r="M21" i="206"/>
  <c r="U21" i="206"/>
  <c r="E22" i="206"/>
  <c r="M22" i="206"/>
  <c r="U22" i="206"/>
  <c r="I23" i="206"/>
  <c r="Q23" i="206"/>
  <c r="Y23" i="206"/>
  <c r="E24" i="206"/>
  <c r="Q24" i="206"/>
  <c r="E15" i="206"/>
  <c r="E16" i="206"/>
  <c r="I16" i="206"/>
  <c r="D18" i="206"/>
  <c r="D19" i="206"/>
  <c r="H21" i="206"/>
  <c r="L21" i="206"/>
  <c r="P21" i="206"/>
  <c r="X21" i="206"/>
  <c r="D22" i="206"/>
  <c r="L22" i="206"/>
  <c r="P22" i="206"/>
  <c r="T22" i="206"/>
  <c r="X22" i="206"/>
  <c r="D23" i="206"/>
  <c r="H23" i="206"/>
  <c r="L23" i="206"/>
  <c r="P23" i="206"/>
  <c r="X23" i="206"/>
  <c r="D24" i="206"/>
  <c r="L24" i="206"/>
  <c r="X24" i="206"/>
  <c r="AD27" i="206"/>
  <c r="AE21" i="206"/>
  <c r="AE22" i="206"/>
  <c r="AE23" i="206"/>
  <c r="AE24" i="206"/>
  <c r="Z25" i="206"/>
  <c r="E19" i="206"/>
  <c r="I21" i="206"/>
  <c r="Q21" i="206"/>
  <c r="Y21" i="206"/>
  <c r="I22" i="206"/>
  <c r="Q22" i="206"/>
  <c r="Y22" i="206"/>
  <c r="E23" i="206"/>
  <c r="M23" i="206"/>
  <c r="I24" i="206"/>
  <c r="M24" i="206"/>
  <c r="Y24" i="206"/>
  <c r="H23" i="205"/>
  <c r="J11" i="205"/>
  <c r="J23" i="205" s="1"/>
  <c r="G23" i="205"/>
  <c r="V25" i="206" l="1"/>
  <c r="F25" i="206"/>
  <c r="R63" i="198"/>
  <c r="C25" i="206"/>
  <c r="T21" i="206"/>
  <c r="D21" i="206"/>
  <c r="E21" i="206"/>
  <c r="G25" i="206"/>
  <c r="Q16" i="206"/>
  <c r="Q25" i="206" s="1"/>
  <c r="Q26" i="206" s="1"/>
  <c r="Q27" i="206" s="1"/>
  <c r="O16" i="206"/>
  <c r="Y25" i="206"/>
  <c r="Y26" i="206" s="1"/>
  <c r="Y27" i="206" s="1"/>
  <c r="U23" i="206"/>
  <c r="AE25" i="206"/>
  <c r="T23" i="206"/>
  <c r="O25" i="206"/>
  <c r="O26" i="206" s="1"/>
  <c r="U16" i="206"/>
  <c r="T16" i="206"/>
  <c r="W26" i="206"/>
  <c r="W27" i="206"/>
  <c r="D25" i="206"/>
  <c r="D26" i="206" s="1"/>
  <c r="D27" i="206" s="1"/>
  <c r="R25" i="206"/>
  <c r="R26" i="206" s="1"/>
  <c r="R27" i="206" s="1"/>
  <c r="P24" i="206"/>
  <c r="X25" i="206"/>
  <c r="L25" i="206"/>
  <c r="L26" i="206" s="1"/>
  <c r="L27" i="206" s="1"/>
  <c r="J25" i="206"/>
  <c r="J26" i="206" s="1"/>
  <c r="J27" i="206" s="1"/>
  <c r="AB27" i="206"/>
  <c r="H23" i="204"/>
  <c r="H24" i="206"/>
  <c r="H22" i="206"/>
  <c r="H25" i="206" s="1"/>
  <c r="H26" i="206" s="1"/>
  <c r="H27" i="206" s="1"/>
  <c r="P25" i="206"/>
  <c r="P26" i="206" s="1"/>
  <c r="AE26" i="206"/>
  <c r="AE27" i="206" s="1"/>
  <c r="X26" i="206"/>
  <c r="X27" i="206" s="1"/>
  <c r="V26" i="206"/>
  <c r="V27" i="206" s="1"/>
  <c r="N26" i="206"/>
  <c r="N27" i="206" s="1"/>
  <c r="Z26" i="206"/>
  <c r="Z27" i="206"/>
  <c r="K26" i="206"/>
  <c r="K27" i="206" s="1"/>
  <c r="G26" i="206"/>
  <c r="G27" i="206" s="1"/>
  <c r="S24" i="206"/>
  <c r="S25" i="206" s="1"/>
  <c r="U24" i="206"/>
  <c r="U25" i="206" s="1"/>
  <c r="T24" i="206"/>
  <c r="T25" i="206" s="1"/>
  <c r="F26" i="206"/>
  <c r="F27" i="206" s="1"/>
  <c r="E25" i="206"/>
  <c r="I25" i="206"/>
  <c r="M25" i="206"/>
  <c r="C26" i="206" l="1"/>
  <c r="C27" i="206" s="1"/>
  <c r="O27" i="206"/>
  <c r="P27" i="206"/>
  <c r="T26" i="206"/>
  <c r="T27" i="206" s="1"/>
  <c r="U26" i="206"/>
  <c r="U27" i="206" s="1"/>
  <c r="M26" i="206"/>
  <c r="M27" i="206" s="1"/>
  <c r="E26" i="206"/>
  <c r="E27" i="206" s="1"/>
  <c r="I26" i="206"/>
  <c r="I27" i="206" s="1"/>
  <c r="S26" i="206"/>
  <c r="S27" i="206" s="1"/>
  <c r="N62" i="181" l="1"/>
  <c r="M62" i="181"/>
  <c r="L62" i="181"/>
  <c r="K62" i="181"/>
  <c r="J62" i="181"/>
  <c r="I62" i="181"/>
  <c r="H62" i="181"/>
  <c r="C62" i="181"/>
  <c r="G61" i="181"/>
  <c r="E61" i="181"/>
  <c r="P61" i="181" s="1"/>
  <c r="G60" i="181"/>
  <c r="E60" i="181"/>
  <c r="P60" i="181" s="1"/>
  <c r="G59" i="181"/>
  <c r="E59" i="181"/>
  <c r="P59" i="181" s="1"/>
  <c r="P58" i="181"/>
  <c r="G58" i="181"/>
  <c r="E58" i="181"/>
  <c r="G57" i="181"/>
  <c r="E57" i="181"/>
  <c r="P57" i="181" s="1"/>
  <c r="G56" i="181"/>
  <c r="E56" i="181"/>
  <c r="P56" i="181" s="1"/>
  <c r="G55" i="181"/>
  <c r="E55" i="181"/>
  <c r="P55" i="181" s="1"/>
  <c r="G54" i="181"/>
  <c r="E54" i="181"/>
  <c r="P54" i="181" s="1"/>
  <c r="G53" i="181"/>
  <c r="E53" i="181"/>
  <c r="P53" i="181" s="1"/>
  <c r="G52" i="181"/>
  <c r="E52" i="181"/>
  <c r="P52" i="181" s="1"/>
  <c r="G51" i="181"/>
  <c r="E51" i="181"/>
  <c r="P51" i="181" s="1"/>
  <c r="P50" i="181"/>
  <c r="G50" i="181"/>
  <c r="E50" i="181"/>
  <c r="G49" i="181"/>
  <c r="E49" i="181"/>
  <c r="P49" i="181" s="1"/>
  <c r="G48" i="181"/>
  <c r="E48" i="181"/>
  <c r="P48" i="181" s="1"/>
  <c r="E47" i="181"/>
  <c r="P47" i="181" s="1"/>
  <c r="G46" i="181"/>
  <c r="E46" i="181"/>
  <c r="P46" i="181" s="1"/>
  <c r="G45" i="181"/>
  <c r="E45" i="181"/>
  <c r="P45" i="181" s="1"/>
  <c r="G44" i="181"/>
  <c r="E44" i="181"/>
  <c r="P44" i="181" s="1"/>
  <c r="G43" i="181"/>
  <c r="F43" i="181"/>
  <c r="E43" i="181"/>
  <c r="P43" i="181" s="1"/>
  <c r="G42" i="181"/>
  <c r="E42" i="181"/>
  <c r="P42" i="181" s="1"/>
  <c r="G41" i="181"/>
  <c r="E41" i="181"/>
  <c r="P41" i="181" s="1"/>
  <c r="G40" i="181"/>
  <c r="E40" i="181"/>
  <c r="P40" i="181" s="1"/>
  <c r="G39" i="181"/>
  <c r="E39" i="181"/>
  <c r="P39" i="181" s="1"/>
  <c r="G38" i="181"/>
  <c r="E38" i="181"/>
  <c r="P38" i="181" s="1"/>
  <c r="G37" i="181"/>
  <c r="E37" i="181"/>
  <c r="P37" i="181" s="1"/>
  <c r="G36" i="181"/>
  <c r="E36" i="181"/>
  <c r="P36" i="181" s="1"/>
  <c r="G35" i="181"/>
  <c r="F35" i="181"/>
  <c r="E35" i="181"/>
  <c r="P35" i="181" s="1"/>
  <c r="G34" i="181"/>
  <c r="E34" i="181"/>
  <c r="P34" i="181" s="1"/>
  <c r="E33" i="181"/>
  <c r="P33" i="181" s="1"/>
  <c r="G32" i="181"/>
  <c r="F32" i="181" s="1"/>
  <c r="E32" i="181"/>
  <c r="P32" i="181" s="1"/>
  <c r="G31" i="181"/>
  <c r="E31" i="181"/>
  <c r="P31" i="181" s="1"/>
  <c r="G30" i="181"/>
  <c r="E30" i="181"/>
  <c r="P30" i="181" s="1"/>
  <c r="P29" i="181"/>
  <c r="E29" i="181"/>
  <c r="F29" i="181" s="1"/>
  <c r="G28" i="181"/>
  <c r="E28" i="181"/>
  <c r="P28" i="181" s="1"/>
  <c r="G27" i="181"/>
  <c r="E27" i="181"/>
  <c r="P27" i="181" s="1"/>
  <c r="G26" i="181"/>
  <c r="E26" i="181"/>
  <c r="P26" i="181" s="1"/>
  <c r="G25" i="181"/>
  <c r="E25" i="181"/>
  <c r="P25" i="181" s="1"/>
  <c r="G24" i="181"/>
  <c r="E24" i="181"/>
  <c r="P24" i="181" s="1"/>
  <c r="G23" i="181"/>
  <c r="E23" i="181"/>
  <c r="P23" i="181" s="1"/>
  <c r="G22" i="181"/>
  <c r="E22" i="181"/>
  <c r="P22" i="181" s="1"/>
  <c r="G21" i="181"/>
  <c r="E21" i="181"/>
  <c r="P21" i="181" s="1"/>
  <c r="G20" i="181"/>
  <c r="E20" i="181"/>
  <c r="P20" i="181" s="1"/>
  <c r="G19" i="181"/>
  <c r="E19" i="181"/>
  <c r="P19" i="181" s="1"/>
  <c r="G18" i="181"/>
  <c r="E18" i="181"/>
  <c r="P18" i="181" s="1"/>
  <c r="G17" i="181"/>
  <c r="E17" i="181"/>
  <c r="P17" i="181" s="1"/>
  <c r="G16" i="181"/>
  <c r="E16" i="181"/>
  <c r="P16" i="181" s="1"/>
  <c r="G15" i="181"/>
  <c r="E15" i="181"/>
  <c r="P15" i="181" s="1"/>
  <c r="G14" i="181"/>
  <c r="E14" i="181"/>
  <c r="P14" i="181" s="1"/>
  <c r="G13" i="181"/>
  <c r="E13" i="181"/>
  <c r="P13" i="181" s="1"/>
  <c r="G12" i="181"/>
  <c r="E12" i="181"/>
  <c r="P12" i="181" s="1"/>
  <c r="G11" i="181"/>
  <c r="E11" i="181"/>
  <c r="P11" i="181" s="1"/>
  <c r="F62" i="180"/>
  <c r="E62" i="180"/>
  <c r="D62" i="180"/>
  <c r="C62" i="180"/>
  <c r="G61" i="180"/>
  <c r="G60" i="180"/>
  <c r="J60" i="180" s="1"/>
  <c r="G59" i="180"/>
  <c r="I59" i="180" s="1"/>
  <c r="G58" i="180"/>
  <c r="K58" i="180" s="1"/>
  <c r="I57" i="180"/>
  <c r="T57" i="180" s="1"/>
  <c r="G56" i="180"/>
  <c r="I56" i="180" s="1"/>
  <c r="T56" i="180" s="1"/>
  <c r="G55" i="180"/>
  <c r="K55" i="180" s="1"/>
  <c r="G54" i="180"/>
  <c r="K54" i="180" s="1"/>
  <c r="G53" i="180"/>
  <c r="K53" i="180" s="1"/>
  <c r="G52" i="180"/>
  <c r="G51" i="180"/>
  <c r="J51" i="180" s="1"/>
  <c r="G50" i="180"/>
  <c r="K50" i="180" s="1"/>
  <c r="G49" i="180"/>
  <c r="I49" i="180" s="1"/>
  <c r="T49" i="180" s="1"/>
  <c r="G48" i="180"/>
  <c r="K48" i="180" s="1"/>
  <c r="G47" i="180"/>
  <c r="I47" i="180" s="1"/>
  <c r="T47" i="180" s="1"/>
  <c r="G46" i="180"/>
  <c r="I46" i="180" s="1"/>
  <c r="K46" i="180" s="1"/>
  <c r="J46" i="180" s="1"/>
  <c r="G45" i="180"/>
  <c r="I45" i="180" s="1"/>
  <c r="T45" i="180" s="1"/>
  <c r="G44" i="180"/>
  <c r="I43" i="180"/>
  <c r="G43" i="180"/>
  <c r="K43" i="180" s="1"/>
  <c r="G42" i="180"/>
  <c r="K42" i="180" s="1"/>
  <c r="G41" i="180"/>
  <c r="K41" i="180" s="1"/>
  <c r="G40" i="180"/>
  <c r="G39" i="180"/>
  <c r="K39" i="180" s="1"/>
  <c r="G38" i="180"/>
  <c r="I38" i="180" s="1"/>
  <c r="T38" i="180" s="1"/>
  <c r="I37" i="180"/>
  <c r="G37" i="180"/>
  <c r="K37" i="180" s="1"/>
  <c r="I36" i="180"/>
  <c r="K36" i="180" s="1"/>
  <c r="J36" i="180" s="1"/>
  <c r="G36" i="180"/>
  <c r="K35" i="180"/>
  <c r="G35" i="180"/>
  <c r="I35" i="180" s="1"/>
  <c r="T35" i="180" s="1"/>
  <c r="K34" i="180"/>
  <c r="I34" i="180"/>
  <c r="T34" i="180" s="1"/>
  <c r="G33" i="180"/>
  <c r="I33" i="180" s="1"/>
  <c r="T33" i="180" s="1"/>
  <c r="G32" i="180"/>
  <c r="I32" i="180" s="1"/>
  <c r="T32" i="180" s="1"/>
  <c r="G31" i="180"/>
  <c r="K31" i="180" s="1"/>
  <c r="G30" i="180"/>
  <c r="K30" i="180" s="1"/>
  <c r="I29" i="180"/>
  <c r="T29" i="180" s="1"/>
  <c r="G29" i="180"/>
  <c r="I28" i="180"/>
  <c r="T28" i="180" s="1"/>
  <c r="G28" i="180"/>
  <c r="G27" i="180"/>
  <c r="I27" i="180" s="1"/>
  <c r="T27" i="180" s="1"/>
  <c r="G26" i="180"/>
  <c r="K26" i="180" s="1"/>
  <c r="G25" i="180"/>
  <c r="K25" i="180" s="1"/>
  <c r="I24" i="180"/>
  <c r="T24" i="180" s="1"/>
  <c r="G24" i="180"/>
  <c r="K24" i="180" s="1"/>
  <c r="G23" i="180"/>
  <c r="I23" i="180" s="1"/>
  <c r="T23" i="180" s="1"/>
  <c r="G22" i="180"/>
  <c r="K22" i="180" s="1"/>
  <c r="G21" i="180"/>
  <c r="I20" i="180"/>
  <c r="T20" i="180" s="1"/>
  <c r="G20" i="180"/>
  <c r="G19" i="180"/>
  <c r="I19" i="180" s="1"/>
  <c r="T19" i="180" s="1"/>
  <c r="I18" i="180"/>
  <c r="T18" i="180" s="1"/>
  <c r="G18" i="180"/>
  <c r="K18" i="180" s="1"/>
  <c r="G17" i="180"/>
  <c r="G16" i="180"/>
  <c r="I16" i="180" s="1"/>
  <c r="T16" i="180" s="1"/>
  <c r="G15" i="180"/>
  <c r="G14" i="180"/>
  <c r="K14" i="180" s="1"/>
  <c r="G13" i="180"/>
  <c r="J13" i="180" s="1"/>
  <c r="G12" i="180"/>
  <c r="I12" i="180" s="1"/>
  <c r="T12" i="180" s="1"/>
  <c r="G11" i="180"/>
  <c r="F62" i="179"/>
  <c r="E62" i="179"/>
  <c r="D62" i="179"/>
  <c r="C62" i="179"/>
  <c r="I61" i="179"/>
  <c r="T61" i="179" s="1"/>
  <c r="G61" i="179"/>
  <c r="K61" i="179" s="1"/>
  <c r="G60" i="179"/>
  <c r="J60" i="179" s="1"/>
  <c r="G59" i="179"/>
  <c r="I59" i="179" s="1"/>
  <c r="T59" i="179" s="1"/>
  <c r="I58" i="179"/>
  <c r="T58" i="179" s="1"/>
  <c r="G58" i="179"/>
  <c r="K58" i="179" s="1"/>
  <c r="T57" i="179"/>
  <c r="I57" i="179"/>
  <c r="G56" i="179"/>
  <c r="I56" i="179" s="1"/>
  <c r="T56" i="179" s="1"/>
  <c r="G55" i="179"/>
  <c r="K55" i="179" s="1"/>
  <c r="I54" i="179"/>
  <c r="T54" i="179" s="1"/>
  <c r="G54" i="179"/>
  <c r="K54" i="179" s="1"/>
  <c r="K53" i="179"/>
  <c r="G53" i="179"/>
  <c r="I53" i="179" s="1"/>
  <c r="T53" i="179" s="1"/>
  <c r="G52" i="179"/>
  <c r="G51" i="179"/>
  <c r="J51" i="179" s="1"/>
  <c r="G50" i="179"/>
  <c r="K50" i="179" s="1"/>
  <c r="G49" i="179"/>
  <c r="I49" i="179" s="1"/>
  <c r="T49" i="179" s="1"/>
  <c r="G48" i="179"/>
  <c r="K48" i="179" s="1"/>
  <c r="G47" i="179"/>
  <c r="I47" i="179" s="1"/>
  <c r="T47" i="179" s="1"/>
  <c r="G46" i="179"/>
  <c r="I46" i="179" s="1"/>
  <c r="K46" i="179" s="1"/>
  <c r="G45" i="179"/>
  <c r="K45" i="179" s="1"/>
  <c r="G44" i="179"/>
  <c r="G43" i="179"/>
  <c r="K43" i="179" s="1"/>
  <c r="G42" i="179"/>
  <c r="K42" i="179" s="1"/>
  <c r="G41" i="179"/>
  <c r="K41" i="179" s="1"/>
  <c r="G40" i="179"/>
  <c r="G39" i="179"/>
  <c r="K39" i="179" s="1"/>
  <c r="G38" i="179"/>
  <c r="I38" i="179" s="1"/>
  <c r="T38" i="179" s="1"/>
  <c r="G37" i="179"/>
  <c r="K37" i="179" s="1"/>
  <c r="G36" i="179"/>
  <c r="I36" i="179" s="1"/>
  <c r="K35" i="179"/>
  <c r="I35" i="179"/>
  <c r="T35" i="179" s="1"/>
  <c r="G35" i="179"/>
  <c r="K34" i="179"/>
  <c r="I34" i="179"/>
  <c r="T34" i="179" s="1"/>
  <c r="G33" i="179"/>
  <c r="I33" i="179" s="1"/>
  <c r="T33" i="179" s="1"/>
  <c r="G32" i="179"/>
  <c r="I32" i="179" s="1"/>
  <c r="T32" i="179" s="1"/>
  <c r="G31" i="179"/>
  <c r="K31" i="179" s="1"/>
  <c r="G30" i="179"/>
  <c r="I30" i="179" s="1"/>
  <c r="G29" i="179"/>
  <c r="I29" i="179" s="1"/>
  <c r="T29" i="179" s="1"/>
  <c r="G28" i="179"/>
  <c r="I28" i="179" s="1"/>
  <c r="T28" i="179" s="1"/>
  <c r="G27" i="179"/>
  <c r="I27" i="179" s="1"/>
  <c r="T27" i="179" s="1"/>
  <c r="G26" i="179"/>
  <c r="K26" i="179" s="1"/>
  <c r="G25" i="179"/>
  <c r="K25" i="179" s="1"/>
  <c r="G24" i="179"/>
  <c r="I24" i="179" s="1"/>
  <c r="G23" i="179"/>
  <c r="I23" i="179" s="1"/>
  <c r="T23" i="179" s="1"/>
  <c r="G22" i="179"/>
  <c r="K22" i="179" s="1"/>
  <c r="G21" i="179"/>
  <c r="I21" i="179" s="1"/>
  <c r="G20" i="179"/>
  <c r="I20" i="179" s="1"/>
  <c r="T20" i="179" s="1"/>
  <c r="I19" i="179"/>
  <c r="T19" i="179" s="1"/>
  <c r="G19" i="179"/>
  <c r="K18" i="179"/>
  <c r="G18" i="179"/>
  <c r="I18" i="179" s="1"/>
  <c r="T18" i="179" s="1"/>
  <c r="G17" i="179"/>
  <c r="I17" i="179" s="1"/>
  <c r="G16" i="179"/>
  <c r="I16" i="179" s="1"/>
  <c r="T16" i="179" s="1"/>
  <c r="G15" i="179"/>
  <c r="I15" i="179" s="1"/>
  <c r="T15" i="179" s="1"/>
  <c r="G14" i="179"/>
  <c r="K14" i="179" s="1"/>
  <c r="G13" i="179"/>
  <c r="J13" i="179" s="1"/>
  <c r="G12" i="179"/>
  <c r="K12" i="179" s="1"/>
  <c r="G11" i="179"/>
  <c r="C39" i="178"/>
  <c r="M62" i="177"/>
  <c r="L62" i="177"/>
  <c r="K62" i="177"/>
  <c r="J62" i="177"/>
  <c r="I62" i="177"/>
  <c r="H62" i="177"/>
  <c r="G62" i="177"/>
  <c r="F62" i="177"/>
  <c r="E62" i="177"/>
  <c r="D62" i="177"/>
  <c r="C62" i="177"/>
  <c r="M63" i="176"/>
  <c r="L63" i="176"/>
  <c r="K63" i="176"/>
  <c r="J63" i="176"/>
  <c r="I63" i="176"/>
  <c r="H63" i="176"/>
  <c r="G63" i="176"/>
  <c r="E63" i="176"/>
  <c r="C63" i="176"/>
  <c r="I61" i="175"/>
  <c r="H61" i="175"/>
  <c r="G61" i="175"/>
  <c r="F61" i="175"/>
  <c r="E61" i="175"/>
  <c r="D61" i="175"/>
  <c r="C61" i="175"/>
  <c r="L60" i="175"/>
  <c r="J60" i="175"/>
  <c r="J59" i="175"/>
  <c r="L59" i="175" s="1"/>
  <c r="J58" i="175"/>
  <c r="L58" i="175" s="1"/>
  <c r="J57" i="175"/>
  <c r="L57" i="175" s="1"/>
  <c r="J56" i="175"/>
  <c r="L56" i="175" s="1"/>
  <c r="J55" i="175"/>
  <c r="L55" i="175" s="1"/>
  <c r="J54" i="175"/>
  <c r="L54" i="175" s="1"/>
  <c r="J53" i="175"/>
  <c r="L53" i="175" s="1"/>
  <c r="L52" i="175"/>
  <c r="J52" i="175"/>
  <c r="J51" i="175"/>
  <c r="L51" i="175" s="1"/>
  <c r="J50" i="175"/>
  <c r="L50" i="175" s="1"/>
  <c r="J49" i="175"/>
  <c r="L49" i="175" s="1"/>
  <c r="J48" i="175"/>
  <c r="L48" i="175" s="1"/>
  <c r="J47" i="175"/>
  <c r="L47" i="175" s="1"/>
  <c r="J46" i="175"/>
  <c r="L46" i="175" s="1"/>
  <c r="J45" i="175"/>
  <c r="L45" i="175" s="1"/>
  <c r="L44" i="175"/>
  <c r="J44" i="175"/>
  <c r="J43" i="175"/>
  <c r="L43" i="175" s="1"/>
  <c r="J42" i="175"/>
  <c r="L42" i="175" s="1"/>
  <c r="J41" i="175"/>
  <c r="L41" i="175" s="1"/>
  <c r="J40" i="175"/>
  <c r="L40" i="175" s="1"/>
  <c r="J39" i="175"/>
  <c r="L39" i="175" s="1"/>
  <c r="J38" i="175"/>
  <c r="L38" i="175" s="1"/>
  <c r="J37" i="175"/>
  <c r="L37" i="175" s="1"/>
  <c r="L36" i="175"/>
  <c r="J36" i="175"/>
  <c r="J35" i="175"/>
  <c r="L35" i="175" s="1"/>
  <c r="J34" i="175"/>
  <c r="L34" i="175" s="1"/>
  <c r="J33" i="175"/>
  <c r="L33" i="175" s="1"/>
  <c r="J32" i="175"/>
  <c r="L32" i="175" s="1"/>
  <c r="J31" i="175"/>
  <c r="L31" i="175" s="1"/>
  <c r="J30" i="175"/>
  <c r="L30" i="175" s="1"/>
  <c r="J29" i="175"/>
  <c r="L29" i="175" s="1"/>
  <c r="L28" i="175"/>
  <c r="J28" i="175"/>
  <c r="J27" i="175"/>
  <c r="L27" i="175" s="1"/>
  <c r="J26" i="175"/>
  <c r="L26" i="175" s="1"/>
  <c r="J25" i="175"/>
  <c r="L25" i="175" s="1"/>
  <c r="J24" i="175"/>
  <c r="L24" i="175" s="1"/>
  <c r="J23" i="175"/>
  <c r="L23" i="175" s="1"/>
  <c r="J22" i="175"/>
  <c r="L22" i="175" s="1"/>
  <c r="J21" i="175"/>
  <c r="L21" i="175" s="1"/>
  <c r="L20" i="175"/>
  <c r="J20" i="175"/>
  <c r="J19" i="175"/>
  <c r="L19" i="175" s="1"/>
  <c r="J18" i="175"/>
  <c r="L18" i="175" s="1"/>
  <c r="J17" i="175"/>
  <c r="L17" i="175" s="1"/>
  <c r="J16" i="175"/>
  <c r="L16" i="175" s="1"/>
  <c r="J15" i="175"/>
  <c r="L15" i="175" s="1"/>
  <c r="J14" i="175"/>
  <c r="L14" i="175" s="1"/>
  <c r="J13" i="175"/>
  <c r="L13" i="175" s="1"/>
  <c r="L12" i="175"/>
  <c r="J12" i="175"/>
  <c r="J11" i="175"/>
  <c r="L11" i="175" s="1"/>
  <c r="J10" i="175"/>
  <c r="L10" i="175" s="1"/>
  <c r="K60" i="173"/>
  <c r="J60" i="173"/>
  <c r="I60" i="173"/>
  <c r="H60" i="173"/>
  <c r="G60" i="173"/>
  <c r="F60" i="173"/>
  <c r="E60" i="173"/>
  <c r="D60" i="173"/>
  <c r="C60" i="173"/>
  <c r="H61" i="171"/>
  <c r="F61" i="171"/>
  <c r="E61" i="171"/>
  <c r="D61" i="171"/>
  <c r="C61" i="171"/>
  <c r="E64" i="170"/>
  <c r="D64" i="170"/>
  <c r="C64" i="170"/>
  <c r="L62" i="166"/>
  <c r="G62" i="166"/>
  <c r="L61" i="166"/>
  <c r="G61" i="166"/>
  <c r="L60" i="166"/>
  <c r="G60" i="166"/>
  <c r="K59" i="166"/>
  <c r="L59" i="166" s="1"/>
  <c r="F59" i="166"/>
  <c r="G59" i="166" s="1"/>
  <c r="L58" i="166"/>
  <c r="G58" i="166"/>
  <c r="L57" i="166"/>
  <c r="G57" i="166"/>
  <c r="L56" i="166"/>
  <c r="G56" i="166"/>
  <c r="L55" i="166"/>
  <c r="G55" i="166"/>
  <c r="L54" i="166"/>
  <c r="F54" i="166"/>
  <c r="G54" i="166" s="1"/>
  <c r="L53" i="166"/>
  <c r="G53" i="166"/>
  <c r="L52" i="166"/>
  <c r="G52" i="166"/>
  <c r="L51" i="166"/>
  <c r="G51" i="166"/>
  <c r="L50" i="166"/>
  <c r="G50" i="166"/>
  <c r="K49" i="166"/>
  <c r="L49" i="166" s="1"/>
  <c r="G49" i="166"/>
  <c r="L48" i="166"/>
  <c r="G48" i="166"/>
  <c r="L47" i="166"/>
  <c r="G47" i="166"/>
  <c r="L46" i="166"/>
  <c r="G46" i="166"/>
  <c r="L45" i="166"/>
  <c r="G45" i="166"/>
  <c r="K44" i="166"/>
  <c r="L44" i="166" s="1"/>
  <c r="G44" i="166"/>
  <c r="L43" i="166"/>
  <c r="G43" i="166"/>
  <c r="L42" i="166"/>
  <c r="G42" i="166"/>
  <c r="L41" i="166"/>
  <c r="G41" i="166"/>
  <c r="L40" i="166"/>
  <c r="G40" i="166"/>
  <c r="L39" i="166"/>
  <c r="G39" i="166"/>
  <c r="L38" i="166"/>
  <c r="G38" i="166"/>
  <c r="L37" i="166"/>
  <c r="G37" i="166"/>
  <c r="L36" i="166"/>
  <c r="G36" i="166"/>
  <c r="L35" i="166"/>
  <c r="G35" i="166"/>
  <c r="L34" i="166"/>
  <c r="L33" i="166"/>
  <c r="G33" i="166"/>
  <c r="L32" i="166"/>
  <c r="G32" i="166"/>
  <c r="L31" i="166"/>
  <c r="G31" i="166"/>
  <c r="L30" i="166"/>
  <c r="G30" i="166"/>
  <c r="L29" i="166"/>
  <c r="G29" i="166"/>
  <c r="L28" i="166"/>
  <c r="E28" i="166"/>
  <c r="E63" i="166" s="1"/>
  <c r="N27" i="166"/>
  <c r="M27" i="166"/>
  <c r="L27" i="166"/>
  <c r="G27" i="166"/>
  <c r="L26" i="166"/>
  <c r="G26" i="166"/>
  <c r="L25" i="166"/>
  <c r="G25" i="166"/>
  <c r="K24" i="166"/>
  <c r="L24" i="166" s="1"/>
  <c r="G24" i="166"/>
  <c r="F24" i="166"/>
  <c r="L23" i="166"/>
  <c r="G23" i="166"/>
  <c r="L22" i="166"/>
  <c r="G22" i="166"/>
  <c r="K21" i="166"/>
  <c r="L21" i="166" s="1"/>
  <c r="G21" i="166"/>
  <c r="L20" i="166"/>
  <c r="G20" i="166"/>
  <c r="L19" i="166"/>
  <c r="G19" i="166"/>
  <c r="L18" i="166"/>
  <c r="G18" i="166"/>
  <c r="L17" i="166"/>
  <c r="G17" i="166"/>
  <c r="K16" i="166"/>
  <c r="K63" i="166" s="1"/>
  <c r="K65" i="166" s="1"/>
  <c r="G16" i="166"/>
  <c r="J15" i="166"/>
  <c r="J63" i="166" s="1"/>
  <c r="G15" i="166"/>
  <c r="L14" i="166"/>
  <c r="G14" i="166"/>
  <c r="L13" i="166"/>
  <c r="G13" i="166"/>
  <c r="L12" i="166"/>
  <c r="G12" i="166"/>
  <c r="I14" i="179" l="1"/>
  <c r="J14" i="179" s="1"/>
  <c r="K17" i="179"/>
  <c r="I42" i="179"/>
  <c r="T42" i="179" s="1"/>
  <c r="I50" i="179"/>
  <c r="T50" i="179" s="1"/>
  <c r="J58" i="179"/>
  <c r="I60" i="179"/>
  <c r="T60" i="179" s="1"/>
  <c r="I13" i="180"/>
  <c r="I31" i="180"/>
  <c r="T31" i="180" s="1"/>
  <c r="J34" i="180"/>
  <c r="I41" i="180"/>
  <c r="T41" i="180" s="1"/>
  <c r="I48" i="180"/>
  <c r="T48" i="180" s="1"/>
  <c r="I50" i="180"/>
  <c r="T50" i="180" s="1"/>
  <c r="I53" i="180"/>
  <c r="T53" i="180" s="1"/>
  <c r="F54" i="181"/>
  <c r="J41" i="180"/>
  <c r="I43" i="179"/>
  <c r="I51" i="179"/>
  <c r="K12" i="180"/>
  <c r="I22" i="180"/>
  <c r="T22" i="180" s="1"/>
  <c r="K45" i="180"/>
  <c r="I60" i="180"/>
  <c r="F39" i="181"/>
  <c r="F50" i="181"/>
  <c r="F58" i="181"/>
  <c r="T30" i="179"/>
  <c r="K59" i="180"/>
  <c r="J59" i="180" s="1"/>
  <c r="T24" i="179"/>
  <c r="I12" i="179"/>
  <c r="I13" i="179"/>
  <c r="T14" i="179"/>
  <c r="I22" i="179"/>
  <c r="K24" i="179"/>
  <c r="J24" i="179" s="1"/>
  <c r="K30" i="179"/>
  <c r="J30" i="179" s="1"/>
  <c r="J34" i="179"/>
  <c r="J35" i="179"/>
  <c r="I41" i="179"/>
  <c r="T41" i="179" s="1"/>
  <c r="I45" i="179"/>
  <c r="T45" i="179" s="1"/>
  <c r="J46" i="179"/>
  <c r="I48" i="179"/>
  <c r="I55" i="179"/>
  <c r="I14" i="180"/>
  <c r="T14" i="180" s="1"/>
  <c r="J18" i="180"/>
  <c r="J24" i="180"/>
  <c r="I26" i="180"/>
  <c r="I30" i="180"/>
  <c r="T30" i="180" s="1"/>
  <c r="I42" i="180"/>
  <c r="J48" i="180"/>
  <c r="I51" i="180"/>
  <c r="K51" i="180" s="1"/>
  <c r="J53" i="180"/>
  <c r="I55" i="180"/>
  <c r="F12" i="181"/>
  <c r="F14" i="181"/>
  <c r="F16" i="181"/>
  <c r="F18" i="181"/>
  <c r="F20" i="181"/>
  <c r="F22" i="181"/>
  <c r="F24" i="181"/>
  <c r="F26" i="181"/>
  <c r="F28" i="181"/>
  <c r="F31" i="181"/>
  <c r="F34" i="181"/>
  <c r="F38" i="181"/>
  <c r="F42" i="181"/>
  <c r="F46" i="181"/>
  <c r="F49" i="181"/>
  <c r="F53" i="181"/>
  <c r="F57" i="181"/>
  <c r="F61" i="181"/>
  <c r="J53" i="179"/>
  <c r="J45" i="180"/>
  <c r="G62" i="181"/>
  <c r="G63" i="166"/>
  <c r="K60" i="179"/>
  <c r="K13" i="180"/>
  <c r="I58" i="180"/>
  <c r="T58" i="180" s="1"/>
  <c r="F30" i="181"/>
  <c r="F37" i="181"/>
  <c r="F41" i="181"/>
  <c r="F45" i="181"/>
  <c r="F48" i="181"/>
  <c r="F52" i="181"/>
  <c r="F56" i="181"/>
  <c r="F60" i="181"/>
  <c r="J12" i="180"/>
  <c r="J35" i="180"/>
  <c r="L15" i="166"/>
  <c r="F63" i="166"/>
  <c r="F64" i="166" s="1"/>
  <c r="G28" i="166"/>
  <c r="J18" i="179"/>
  <c r="I25" i="179"/>
  <c r="I31" i="179"/>
  <c r="J42" i="179"/>
  <c r="J54" i="179"/>
  <c r="J61" i="179"/>
  <c r="I25" i="180"/>
  <c r="T25" i="180" s="1"/>
  <c r="I39" i="180"/>
  <c r="T39" i="180" s="1"/>
  <c r="I54" i="180"/>
  <c r="T54" i="180" s="1"/>
  <c r="F11" i="181"/>
  <c r="F13" i="181"/>
  <c r="F15" i="181"/>
  <c r="F17" i="181"/>
  <c r="F19" i="181"/>
  <c r="F21" i="181"/>
  <c r="F23" i="181"/>
  <c r="F25" i="181"/>
  <c r="F27" i="181"/>
  <c r="F36" i="181"/>
  <c r="F40" i="181"/>
  <c r="F44" i="181"/>
  <c r="F51" i="181"/>
  <c r="F55" i="181"/>
  <c r="F59" i="181"/>
  <c r="I11" i="179"/>
  <c r="G62" i="179"/>
  <c r="I40" i="180"/>
  <c r="K40" i="180"/>
  <c r="K51" i="179"/>
  <c r="T51" i="179"/>
  <c r="K36" i="179"/>
  <c r="J36" i="179" s="1"/>
  <c r="T36" i="179"/>
  <c r="I40" i="179"/>
  <c r="K40" i="179"/>
  <c r="I17" i="180"/>
  <c r="K17" i="180"/>
  <c r="I44" i="180"/>
  <c r="K44" i="180"/>
  <c r="I52" i="180"/>
  <c r="J52" i="180"/>
  <c r="K60" i="180"/>
  <c r="T60" i="180"/>
  <c r="J17" i="179"/>
  <c r="K15" i="179"/>
  <c r="J15" i="179" s="1"/>
  <c r="T21" i="179"/>
  <c r="I26" i="179"/>
  <c r="K13" i="179"/>
  <c r="T13" i="179"/>
  <c r="I44" i="179"/>
  <c r="K44" i="179"/>
  <c r="I52" i="179"/>
  <c r="J52" i="179"/>
  <c r="J26" i="180"/>
  <c r="T26" i="180"/>
  <c r="J37" i="180"/>
  <c r="T37" i="180"/>
  <c r="J43" i="179"/>
  <c r="T43" i="179"/>
  <c r="G62" i="180"/>
  <c r="I11" i="180"/>
  <c r="K11" i="180"/>
  <c r="J39" i="180"/>
  <c r="J55" i="180"/>
  <c r="T55" i="180"/>
  <c r="I61" i="180"/>
  <c r="K61" i="180"/>
  <c r="J55" i="179"/>
  <c r="T55" i="179"/>
  <c r="I15" i="180"/>
  <c r="K15" i="180"/>
  <c r="I21" i="180"/>
  <c r="K21" i="180"/>
  <c r="J43" i="180"/>
  <c r="T43" i="180"/>
  <c r="K11" i="179"/>
  <c r="T17" i="179"/>
  <c r="K21" i="179"/>
  <c r="J21" i="179" s="1"/>
  <c r="I37" i="179"/>
  <c r="I39" i="179"/>
  <c r="T46" i="179"/>
  <c r="T13" i="180"/>
  <c r="T36" i="180"/>
  <c r="T46" i="180"/>
  <c r="T59" i="180"/>
  <c r="E62" i="181"/>
  <c r="P62" i="181" s="1"/>
  <c r="J61" i="175"/>
  <c r="L61" i="175" s="1"/>
  <c r="L63" i="166"/>
  <c r="L16" i="166"/>
  <c r="F62" i="181" l="1"/>
  <c r="J22" i="180"/>
  <c r="J14" i="180"/>
  <c r="J50" i="179"/>
  <c r="J50" i="180"/>
  <c r="J31" i="180"/>
  <c r="J25" i="180"/>
  <c r="T51" i="180"/>
  <c r="J54" i="180"/>
  <c r="T48" i="179"/>
  <c r="J48" i="179"/>
  <c r="T22" i="179"/>
  <c r="J22" i="179"/>
  <c r="J45" i="179"/>
  <c r="T25" i="179"/>
  <c r="J25" i="179"/>
  <c r="J30" i="180"/>
  <c r="T31" i="179"/>
  <c r="J31" i="179"/>
  <c r="T42" i="180"/>
  <c r="J42" i="180"/>
  <c r="T12" i="179"/>
  <c r="J12" i="179"/>
  <c r="J41" i="179"/>
  <c r="J58" i="180"/>
  <c r="K52" i="179"/>
  <c r="T52" i="179"/>
  <c r="J44" i="180"/>
  <c r="T44" i="180"/>
  <c r="J11" i="179"/>
  <c r="I62" i="179"/>
  <c r="T62" i="179" s="1"/>
  <c r="T11" i="179"/>
  <c r="J37" i="179"/>
  <c r="T37" i="179"/>
  <c r="J61" i="180"/>
  <c r="T61" i="180"/>
  <c r="J39" i="179"/>
  <c r="T39" i="179"/>
  <c r="J44" i="179"/>
  <c r="T44" i="179"/>
  <c r="K52" i="180"/>
  <c r="T52" i="180"/>
  <c r="J17" i="180"/>
  <c r="T17" i="180"/>
  <c r="J40" i="180"/>
  <c r="T40" i="180"/>
  <c r="K62" i="180"/>
  <c r="J40" i="179"/>
  <c r="T40" i="179"/>
  <c r="J15" i="180"/>
  <c r="T15" i="180"/>
  <c r="J21" i="180"/>
  <c r="T21" i="180"/>
  <c r="I62" i="180"/>
  <c r="T62" i="180" s="1"/>
  <c r="J11" i="180"/>
  <c r="T11" i="180"/>
  <c r="J26" i="179"/>
  <c r="T26" i="179"/>
  <c r="K62" i="179"/>
  <c r="J62" i="179" l="1"/>
  <c r="J62" i="180"/>
  <c r="L67" i="163" l="1"/>
  <c r="K67" i="163"/>
  <c r="J67" i="163"/>
  <c r="I67" i="163"/>
  <c r="H67" i="163"/>
  <c r="G67" i="163"/>
  <c r="F67" i="163"/>
  <c r="E67" i="163"/>
  <c r="D67" i="163"/>
  <c r="C67" i="163"/>
  <c r="M63" i="162"/>
  <c r="L63" i="162"/>
  <c r="K63" i="162"/>
  <c r="J63" i="162"/>
  <c r="I63" i="162"/>
  <c r="H63" i="162"/>
  <c r="G63" i="162"/>
  <c r="F63" i="162"/>
  <c r="E63" i="162"/>
  <c r="D63" i="162"/>
  <c r="C63" i="162"/>
  <c r="L63" i="161"/>
  <c r="K63" i="161"/>
  <c r="J63" i="161"/>
  <c r="I63" i="161"/>
  <c r="H63" i="161"/>
  <c r="G63" i="161"/>
  <c r="F63" i="161"/>
  <c r="E63" i="161"/>
  <c r="D63" i="161"/>
  <c r="C63" i="161"/>
  <c r="L60" i="160"/>
  <c r="K60" i="160"/>
  <c r="J60" i="160"/>
  <c r="I60" i="160"/>
  <c r="H60" i="160"/>
  <c r="G60" i="160"/>
  <c r="F60" i="160"/>
  <c r="E60" i="160"/>
  <c r="D60" i="160"/>
  <c r="C60" i="160"/>
  <c r="N60" i="159"/>
  <c r="M60" i="159"/>
  <c r="L60" i="159"/>
  <c r="K60" i="159"/>
  <c r="J60" i="159"/>
  <c r="I60" i="159"/>
  <c r="H60" i="159"/>
  <c r="G60" i="159"/>
  <c r="F60" i="159"/>
  <c r="E60" i="159"/>
  <c r="D60" i="159"/>
  <c r="C60" i="159"/>
  <c r="J60" i="158"/>
  <c r="I60" i="158"/>
  <c r="H60" i="158"/>
  <c r="G60" i="158"/>
  <c r="F60" i="158"/>
  <c r="E60" i="158"/>
  <c r="H61" i="108"/>
  <c r="I61" i="108"/>
  <c r="J61" i="108"/>
  <c r="K61" i="108"/>
  <c r="L61" i="108"/>
  <c r="M61" i="108"/>
  <c r="N61" i="108"/>
  <c r="O61" i="108"/>
  <c r="D61" i="108" l="1"/>
  <c r="E61" i="108"/>
  <c r="F61" i="108"/>
  <c r="G61" i="108"/>
  <c r="C61" i="108"/>
  <c r="G33" i="102"/>
  <c r="E33" i="102"/>
  <c r="D33" i="102"/>
  <c r="D60" i="105"/>
  <c r="E60" i="105"/>
  <c r="F60" i="105"/>
  <c r="C60" i="105"/>
  <c r="E60" i="155"/>
  <c r="D60" i="155"/>
  <c r="D34" i="141" l="1"/>
  <c r="E34" i="141" s="1"/>
  <c r="D33" i="141"/>
  <c r="E33" i="141" s="1"/>
  <c r="E60" i="141" s="1"/>
  <c r="D60" i="141"/>
  <c r="F60" i="141"/>
  <c r="G60" i="141"/>
  <c r="C60" i="141"/>
  <c r="S32" i="56"/>
  <c r="Q32" i="56"/>
  <c r="M32" i="56"/>
  <c r="K32" i="56"/>
  <c r="I32" i="56"/>
  <c r="E32" i="56"/>
  <c r="E45" i="56" l="1"/>
  <c r="F45" i="56" s="1"/>
  <c r="B45" i="56"/>
  <c r="C45" i="56" s="1"/>
  <c r="E44" i="56"/>
  <c r="F44" i="56" s="1"/>
  <c r="B44" i="56"/>
  <c r="C44" i="56" s="1"/>
  <c r="J13" i="56"/>
  <c r="H13" i="56"/>
  <c r="F13" i="56"/>
  <c r="D13" i="56"/>
  <c r="B13" i="56"/>
  <c r="L12" i="56"/>
  <c r="L11" i="56"/>
  <c r="L13" i="56" l="1"/>
  <c r="J60" i="111"/>
  <c r="J37" i="111"/>
  <c r="J36" i="111"/>
  <c r="J60" i="4"/>
  <c r="J37" i="4"/>
  <c r="J36" i="4"/>
  <c r="I62" i="59" l="1"/>
  <c r="J62" i="59"/>
  <c r="K62" i="59"/>
  <c r="H62" i="59"/>
  <c r="D62" i="59"/>
  <c r="E62" i="59"/>
  <c r="F62" i="59"/>
  <c r="C62" i="59"/>
  <c r="I63" i="1"/>
  <c r="J63" i="1"/>
  <c r="K63" i="1"/>
  <c r="H63" i="1"/>
  <c r="D63" i="1"/>
  <c r="E63" i="1"/>
  <c r="F63" i="1"/>
  <c r="C63" i="1"/>
  <c r="J63" i="127"/>
  <c r="H63" i="127"/>
  <c r="G63" i="127"/>
  <c r="F63" i="127"/>
  <c r="D63" i="127"/>
  <c r="E67" i="127" s="1"/>
  <c r="C63" i="127"/>
  <c r="I63" i="111"/>
  <c r="H63" i="111"/>
  <c r="G63" i="111"/>
  <c r="E63" i="111"/>
  <c r="D63" i="111"/>
  <c r="C63" i="111"/>
  <c r="E63" i="4"/>
  <c r="I63" i="4"/>
  <c r="H63" i="4"/>
  <c r="G63" i="4"/>
  <c r="D63" i="4"/>
  <c r="C63" i="4"/>
  <c r="N62" i="47"/>
  <c r="O62" i="47"/>
  <c r="P62" i="47"/>
  <c r="M62" i="47"/>
  <c r="I62" i="47"/>
  <c r="J62" i="47"/>
  <c r="K62" i="47"/>
  <c r="H62" i="47"/>
  <c r="D62" i="47"/>
  <c r="E62" i="47"/>
  <c r="F62" i="47"/>
  <c r="C62" i="47"/>
  <c r="N62" i="60"/>
  <c r="O62" i="60"/>
  <c r="P62" i="60"/>
  <c r="M62" i="60"/>
  <c r="I62" i="60"/>
  <c r="J62" i="60"/>
  <c r="K62" i="60"/>
  <c r="H62" i="60"/>
  <c r="D62" i="60"/>
  <c r="E62" i="60"/>
  <c r="F62" i="60"/>
  <c r="C62" i="60"/>
  <c r="Q43" i="47"/>
  <c r="G60" i="100" l="1"/>
  <c r="D60" i="100"/>
  <c r="E60" i="100"/>
  <c r="C60" i="100"/>
  <c r="E60" i="142"/>
  <c r="F60" i="142"/>
  <c r="G60" i="142"/>
  <c r="G45" i="47"/>
  <c r="G44" i="59"/>
  <c r="G45" i="59"/>
  <c r="L15" i="60" l="1"/>
  <c r="L23" i="47"/>
  <c r="G39" i="59" l="1"/>
  <c r="G42" i="47"/>
  <c r="G42" i="60"/>
  <c r="G58" i="47"/>
  <c r="F55" i="111"/>
  <c r="G50" i="60"/>
  <c r="G50" i="59"/>
  <c r="F46" i="100"/>
  <c r="F47" i="100"/>
  <c r="F48" i="100"/>
  <c r="G18" i="47" l="1"/>
  <c r="F11" i="100"/>
  <c r="L44" i="1"/>
  <c r="G33" i="47" l="1"/>
  <c r="G33" i="58"/>
  <c r="G20" i="58" l="1"/>
  <c r="G27" i="60"/>
  <c r="G32" i="59"/>
  <c r="G32" i="58"/>
  <c r="M32" i="58" s="1"/>
  <c r="G22" i="58"/>
  <c r="L61" i="47"/>
  <c r="F59" i="100"/>
  <c r="G28" i="58"/>
  <c r="G50" i="1"/>
  <c r="L21" i="60"/>
  <c r="G17" i="60"/>
  <c r="G17" i="58"/>
  <c r="J13" i="111"/>
  <c r="J14" i="111"/>
  <c r="J15" i="111"/>
  <c r="J16" i="111"/>
  <c r="J17" i="111"/>
  <c r="J18" i="111"/>
  <c r="J19" i="111"/>
  <c r="J20" i="111"/>
  <c r="J21" i="111"/>
  <c r="J22" i="111"/>
  <c r="J23" i="111"/>
  <c r="J24" i="111"/>
  <c r="J25" i="111"/>
  <c r="J26" i="111"/>
  <c r="J27" i="111"/>
  <c r="J28" i="111"/>
  <c r="J29" i="111"/>
  <c r="J30" i="111"/>
  <c r="J31" i="111"/>
  <c r="J32" i="111"/>
  <c r="J33" i="111"/>
  <c r="J34" i="111"/>
  <c r="J35" i="111"/>
  <c r="J38" i="111"/>
  <c r="J39" i="111"/>
  <c r="J40" i="111"/>
  <c r="J41" i="111"/>
  <c r="J42" i="111"/>
  <c r="J43" i="111"/>
  <c r="J44" i="111"/>
  <c r="J45" i="111"/>
  <c r="J46" i="111"/>
  <c r="J47" i="111"/>
  <c r="J48" i="111"/>
  <c r="J49" i="111"/>
  <c r="J50" i="111"/>
  <c r="J51" i="111"/>
  <c r="J52" i="111"/>
  <c r="J53" i="111"/>
  <c r="J54" i="111"/>
  <c r="J55" i="111"/>
  <c r="J56" i="111"/>
  <c r="J57" i="111"/>
  <c r="J58" i="111"/>
  <c r="J59" i="111"/>
  <c r="J61" i="111"/>
  <c r="J62" i="111"/>
  <c r="J12" i="111"/>
  <c r="F13" i="111"/>
  <c r="F14" i="111"/>
  <c r="F15" i="111"/>
  <c r="F16" i="111"/>
  <c r="F17" i="111"/>
  <c r="F18" i="111"/>
  <c r="F19" i="111"/>
  <c r="F20" i="111"/>
  <c r="F21" i="111"/>
  <c r="F22" i="111"/>
  <c r="F23" i="111"/>
  <c r="F24" i="111"/>
  <c r="F25" i="111"/>
  <c r="F26" i="111"/>
  <c r="F27" i="111"/>
  <c r="F28" i="111"/>
  <c r="F29" i="111"/>
  <c r="F31" i="111"/>
  <c r="F32" i="111"/>
  <c r="F33" i="111"/>
  <c r="F34" i="111"/>
  <c r="F35" i="111"/>
  <c r="F36" i="111"/>
  <c r="F37" i="111"/>
  <c r="F38" i="111"/>
  <c r="F39" i="111"/>
  <c r="F40" i="111"/>
  <c r="F41" i="111"/>
  <c r="F42" i="111"/>
  <c r="F43" i="111"/>
  <c r="F44" i="111"/>
  <c r="F45" i="111"/>
  <c r="F46" i="111"/>
  <c r="F47" i="111"/>
  <c r="F48" i="111"/>
  <c r="F49" i="111"/>
  <c r="F50" i="111"/>
  <c r="F51" i="111"/>
  <c r="F54" i="111"/>
  <c r="F57" i="111"/>
  <c r="F58" i="111"/>
  <c r="F59" i="111"/>
  <c r="F60" i="111"/>
  <c r="F61" i="111"/>
  <c r="F62" i="111"/>
  <c r="F63" i="111"/>
  <c r="F12" i="11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1" i="4"/>
  <c r="J62" i="4"/>
  <c r="J12" i="4"/>
  <c r="F13" i="4"/>
  <c r="F14" i="4"/>
  <c r="F15" i="4"/>
  <c r="F16" i="4"/>
  <c r="F17" i="4"/>
  <c r="F18" i="4"/>
  <c r="F19" i="4"/>
  <c r="F20" i="4"/>
  <c r="F21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12" i="4"/>
  <c r="F10" i="100"/>
  <c r="F12" i="100"/>
  <c r="F13" i="100"/>
  <c r="F14" i="100"/>
  <c r="F15" i="100"/>
  <c r="F16" i="100"/>
  <c r="F17" i="100"/>
  <c r="F18" i="100"/>
  <c r="F19" i="100"/>
  <c r="F20" i="100"/>
  <c r="F21" i="100"/>
  <c r="F22" i="100"/>
  <c r="F23" i="100"/>
  <c r="F24" i="100"/>
  <c r="F25" i="100"/>
  <c r="F26" i="100"/>
  <c r="F27" i="100"/>
  <c r="F28" i="100"/>
  <c r="F29" i="100"/>
  <c r="F30" i="100"/>
  <c r="F31" i="100"/>
  <c r="F32" i="100"/>
  <c r="F33" i="100"/>
  <c r="F34" i="100"/>
  <c r="F35" i="100"/>
  <c r="F36" i="100"/>
  <c r="F37" i="100"/>
  <c r="F38" i="100"/>
  <c r="F39" i="100"/>
  <c r="F40" i="100"/>
  <c r="F41" i="100"/>
  <c r="F42" i="100"/>
  <c r="F43" i="100"/>
  <c r="F44" i="100"/>
  <c r="F45" i="100"/>
  <c r="F49" i="100"/>
  <c r="F50" i="100"/>
  <c r="F51" i="100"/>
  <c r="F52" i="100"/>
  <c r="F53" i="100"/>
  <c r="F54" i="100"/>
  <c r="F55" i="100"/>
  <c r="F56" i="100"/>
  <c r="F57" i="100"/>
  <c r="F60" i="100"/>
  <c r="Q12" i="47"/>
  <c r="Q13" i="47"/>
  <c r="Q14" i="47"/>
  <c r="Q15" i="47"/>
  <c r="Q16" i="47"/>
  <c r="Q17" i="47"/>
  <c r="Q18" i="47"/>
  <c r="Q19" i="47"/>
  <c r="Q20" i="47"/>
  <c r="Q21" i="47"/>
  <c r="Q22" i="47"/>
  <c r="Q23" i="47"/>
  <c r="Q24" i="47"/>
  <c r="Q25" i="47"/>
  <c r="Q26" i="47"/>
  <c r="Q27" i="47"/>
  <c r="Q28" i="47"/>
  <c r="Q29" i="47"/>
  <c r="Q30" i="47"/>
  <c r="Q31" i="47"/>
  <c r="Q32" i="47"/>
  <c r="Q33" i="47"/>
  <c r="Q34" i="47"/>
  <c r="Q35" i="47"/>
  <c r="Q36" i="47"/>
  <c r="Q37" i="47"/>
  <c r="Q38" i="47"/>
  <c r="Q39" i="47"/>
  <c r="Q40" i="47"/>
  <c r="Q41" i="47"/>
  <c r="Q42" i="47"/>
  <c r="Q44" i="47"/>
  <c r="Q45" i="47"/>
  <c r="Q46" i="47"/>
  <c r="Q47" i="47"/>
  <c r="Q48" i="47"/>
  <c r="Q49" i="47"/>
  <c r="Q50" i="47"/>
  <c r="Q51" i="47"/>
  <c r="Q52" i="47"/>
  <c r="Q53" i="47"/>
  <c r="Q54" i="47"/>
  <c r="Q55" i="47"/>
  <c r="Q56" i="47"/>
  <c r="Q57" i="47"/>
  <c r="Q58" i="47"/>
  <c r="Q59" i="47"/>
  <c r="Q60" i="47"/>
  <c r="Q61" i="47"/>
  <c r="Q62" i="47"/>
  <c r="L12" i="47"/>
  <c r="L13" i="47"/>
  <c r="L14" i="47"/>
  <c r="L15" i="47"/>
  <c r="L16" i="47"/>
  <c r="L17" i="47"/>
  <c r="L18" i="47"/>
  <c r="L19" i="47"/>
  <c r="L20" i="47"/>
  <c r="L21" i="47"/>
  <c r="L22" i="47"/>
  <c r="L24" i="47"/>
  <c r="L25" i="47"/>
  <c r="L26" i="47"/>
  <c r="L27" i="47"/>
  <c r="L28" i="47"/>
  <c r="L29" i="47"/>
  <c r="L30" i="47"/>
  <c r="L31" i="47"/>
  <c r="L32" i="47"/>
  <c r="L33" i="47"/>
  <c r="L34" i="47"/>
  <c r="L35" i="47"/>
  <c r="L36" i="47"/>
  <c r="L37" i="47"/>
  <c r="L38" i="47"/>
  <c r="L39" i="47"/>
  <c r="L40" i="47"/>
  <c r="L41" i="47"/>
  <c r="L42" i="47"/>
  <c r="L43" i="47"/>
  <c r="L44" i="47"/>
  <c r="L45" i="47"/>
  <c r="L46" i="47"/>
  <c r="L47" i="47"/>
  <c r="L48" i="47"/>
  <c r="L49" i="47"/>
  <c r="L50" i="47"/>
  <c r="L51" i="47"/>
  <c r="L52" i="47"/>
  <c r="L53" i="47"/>
  <c r="L54" i="47"/>
  <c r="L55" i="47"/>
  <c r="L56" i="47"/>
  <c r="L57" i="47"/>
  <c r="L58" i="47"/>
  <c r="L59" i="47"/>
  <c r="L60" i="47"/>
  <c r="L62" i="47"/>
  <c r="G12" i="47"/>
  <c r="G13" i="47"/>
  <c r="G14" i="47"/>
  <c r="G15" i="47"/>
  <c r="G16" i="47"/>
  <c r="G17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4" i="47"/>
  <c r="G35" i="47"/>
  <c r="G36" i="47"/>
  <c r="G37" i="47"/>
  <c r="G38" i="47"/>
  <c r="G39" i="47"/>
  <c r="G40" i="47"/>
  <c r="G41" i="47"/>
  <c r="G43" i="47"/>
  <c r="G44" i="47"/>
  <c r="G46" i="47"/>
  <c r="G47" i="47"/>
  <c r="G48" i="47"/>
  <c r="G49" i="47"/>
  <c r="G50" i="47"/>
  <c r="G51" i="47"/>
  <c r="G52" i="47"/>
  <c r="G53" i="47"/>
  <c r="G54" i="47"/>
  <c r="G55" i="47"/>
  <c r="G56" i="47"/>
  <c r="G57" i="47"/>
  <c r="G59" i="47"/>
  <c r="G60" i="47"/>
  <c r="G61" i="47"/>
  <c r="G62" i="47"/>
  <c r="Q11" i="47"/>
  <c r="L11" i="47"/>
  <c r="G11" i="47"/>
  <c r="Q12" i="60"/>
  <c r="Q13" i="60"/>
  <c r="Q14" i="60"/>
  <c r="Q15" i="60"/>
  <c r="Q16" i="60"/>
  <c r="Q17" i="60"/>
  <c r="Q18" i="60"/>
  <c r="Q19" i="60"/>
  <c r="Q20" i="60"/>
  <c r="Q21" i="60"/>
  <c r="Q22" i="60"/>
  <c r="Q23" i="60"/>
  <c r="Q24" i="60"/>
  <c r="Q25" i="60"/>
  <c r="Q26" i="60"/>
  <c r="Q27" i="60"/>
  <c r="Q28" i="60"/>
  <c r="Q29" i="60"/>
  <c r="Q30" i="60"/>
  <c r="Q31" i="60"/>
  <c r="Q32" i="60"/>
  <c r="Q33" i="60"/>
  <c r="Q34" i="60"/>
  <c r="Q35" i="60"/>
  <c r="Q36" i="60"/>
  <c r="Q37" i="60"/>
  <c r="Q38" i="60"/>
  <c r="Q39" i="60"/>
  <c r="Q40" i="60"/>
  <c r="Q41" i="60"/>
  <c r="Q42" i="60"/>
  <c r="Q43" i="60"/>
  <c r="Q44" i="60"/>
  <c r="Q45" i="60"/>
  <c r="Q46" i="60"/>
  <c r="Q47" i="60"/>
  <c r="Q48" i="60"/>
  <c r="Q49" i="60"/>
  <c r="Q50" i="60"/>
  <c r="Q51" i="60"/>
  <c r="Q52" i="60"/>
  <c r="Q53" i="60"/>
  <c r="Q54" i="60"/>
  <c r="Q55" i="60"/>
  <c r="Q56" i="60"/>
  <c r="Q57" i="60"/>
  <c r="Q58" i="60"/>
  <c r="Q59" i="60"/>
  <c r="Q60" i="60"/>
  <c r="Q61" i="60"/>
  <c r="Q62" i="60"/>
  <c r="L12" i="60"/>
  <c r="L13" i="60"/>
  <c r="L14" i="60"/>
  <c r="L16" i="60"/>
  <c r="L17" i="60"/>
  <c r="L19" i="60"/>
  <c r="L20" i="60"/>
  <c r="L22" i="60"/>
  <c r="L23" i="60"/>
  <c r="L25" i="60"/>
  <c r="L26" i="60"/>
  <c r="L27" i="60"/>
  <c r="L28" i="60"/>
  <c r="L29" i="60"/>
  <c r="L30" i="60"/>
  <c r="L31" i="60"/>
  <c r="L32" i="60"/>
  <c r="L33" i="60"/>
  <c r="L34" i="60"/>
  <c r="L35" i="60"/>
  <c r="L36" i="60"/>
  <c r="L37" i="60"/>
  <c r="L38" i="60"/>
  <c r="L39" i="60"/>
  <c r="L40" i="60"/>
  <c r="L41" i="60"/>
  <c r="L42" i="60"/>
  <c r="L43" i="60"/>
  <c r="L44" i="60"/>
  <c r="L45" i="60"/>
  <c r="L46" i="60"/>
  <c r="L47" i="60"/>
  <c r="L48" i="60"/>
  <c r="L49" i="60"/>
  <c r="L50" i="60"/>
  <c r="L51" i="60"/>
  <c r="L52" i="60"/>
  <c r="L53" i="60"/>
  <c r="L54" i="60"/>
  <c r="L55" i="60"/>
  <c r="L56" i="60"/>
  <c r="L57" i="60"/>
  <c r="L58" i="60"/>
  <c r="L59" i="60"/>
  <c r="L60" i="60"/>
  <c r="L61" i="60"/>
  <c r="L62" i="60"/>
  <c r="G12" i="60"/>
  <c r="G13" i="60"/>
  <c r="G14" i="60"/>
  <c r="G15" i="60"/>
  <c r="G16" i="60"/>
  <c r="G18" i="60"/>
  <c r="G19" i="60"/>
  <c r="G20" i="60"/>
  <c r="G21" i="60"/>
  <c r="G22" i="60"/>
  <c r="G23" i="60"/>
  <c r="G24" i="60"/>
  <c r="G25" i="60"/>
  <c r="G26" i="60"/>
  <c r="G28" i="60"/>
  <c r="G29" i="60"/>
  <c r="G30" i="60"/>
  <c r="G31" i="60"/>
  <c r="G32" i="60"/>
  <c r="G33" i="60"/>
  <c r="G34" i="60"/>
  <c r="G35" i="60"/>
  <c r="G36" i="60"/>
  <c r="G37" i="60"/>
  <c r="G38" i="60"/>
  <c r="G39" i="60"/>
  <c r="G40" i="60"/>
  <c r="G41" i="60"/>
  <c r="G43" i="60"/>
  <c r="G44" i="60"/>
  <c r="G45" i="60"/>
  <c r="G46" i="60"/>
  <c r="G47" i="60"/>
  <c r="G48" i="60"/>
  <c r="G49" i="60"/>
  <c r="G51" i="60"/>
  <c r="G52" i="60"/>
  <c r="G53" i="60"/>
  <c r="G54" i="60"/>
  <c r="G55" i="60"/>
  <c r="G56" i="60"/>
  <c r="G57" i="60"/>
  <c r="G58" i="60"/>
  <c r="G59" i="60"/>
  <c r="G60" i="60"/>
  <c r="G61" i="60"/>
  <c r="G62" i="60"/>
  <c r="Q11" i="60"/>
  <c r="L11" i="60"/>
  <c r="G11" i="60"/>
  <c r="L12" i="59"/>
  <c r="L13" i="59"/>
  <c r="L14" i="59"/>
  <c r="L15" i="59"/>
  <c r="L16" i="59"/>
  <c r="L17" i="59"/>
  <c r="L18" i="59"/>
  <c r="L19" i="59"/>
  <c r="L20" i="59"/>
  <c r="L21" i="59"/>
  <c r="L22" i="59"/>
  <c r="L23" i="59"/>
  <c r="M23" i="59" s="1"/>
  <c r="L24" i="59"/>
  <c r="L25" i="59"/>
  <c r="L26" i="59"/>
  <c r="L27" i="59"/>
  <c r="L28" i="59"/>
  <c r="L29" i="59"/>
  <c r="L30" i="59"/>
  <c r="L31" i="59"/>
  <c r="L32" i="59"/>
  <c r="L33" i="59"/>
  <c r="L34" i="59"/>
  <c r="L35" i="59"/>
  <c r="L36" i="59"/>
  <c r="L37" i="59"/>
  <c r="L38" i="59"/>
  <c r="L39" i="59"/>
  <c r="M39" i="59" s="1"/>
  <c r="L40" i="59"/>
  <c r="L41" i="59"/>
  <c r="L42" i="59"/>
  <c r="L43" i="59"/>
  <c r="L44" i="59"/>
  <c r="M44" i="59" s="1"/>
  <c r="L45" i="59"/>
  <c r="M45" i="59" s="1"/>
  <c r="L46" i="59"/>
  <c r="L47" i="59"/>
  <c r="L48" i="59"/>
  <c r="L49" i="59"/>
  <c r="L50" i="59"/>
  <c r="M50" i="59" s="1"/>
  <c r="L51" i="59"/>
  <c r="L53" i="59"/>
  <c r="L54" i="59"/>
  <c r="L55" i="59"/>
  <c r="L56" i="59"/>
  <c r="L57" i="59"/>
  <c r="L58" i="59"/>
  <c r="L59" i="59"/>
  <c r="L60" i="59"/>
  <c r="L61" i="59"/>
  <c r="L62" i="59"/>
  <c r="G12" i="59"/>
  <c r="G13" i="59"/>
  <c r="G14" i="59"/>
  <c r="G15" i="59"/>
  <c r="G16" i="59"/>
  <c r="G17" i="59"/>
  <c r="M17" i="59" s="1"/>
  <c r="G18" i="59"/>
  <c r="G19" i="59"/>
  <c r="G20" i="59"/>
  <c r="G21" i="59"/>
  <c r="G22" i="59"/>
  <c r="G24" i="59"/>
  <c r="G25" i="59"/>
  <c r="G26" i="59"/>
  <c r="G27" i="59"/>
  <c r="G28" i="59"/>
  <c r="G29" i="59"/>
  <c r="G30" i="59"/>
  <c r="G31" i="59"/>
  <c r="M33" i="59"/>
  <c r="G34" i="59"/>
  <c r="G35" i="59"/>
  <c r="M35" i="59" s="1"/>
  <c r="G36" i="59"/>
  <c r="G37" i="59"/>
  <c r="G38" i="59"/>
  <c r="G40" i="59"/>
  <c r="G41" i="59"/>
  <c r="G42" i="59"/>
  <c r="G43" i="59"/>
  <c r="G46" i="59"/>
  <c r="G47" i="59"/>
  <c r="G48" i="59"/>
  <c r="G49" i="59"/>
  <c r="G51" i="59"/>
  <c r="G52" i="59"/>
  <c r="G53" i="59"/>
  <c r="G54" i="59"/>
  <c r="G55" i="59"/>
  <c r="G56" i="59"/>
  <c r="G57" i="59"/>
  <c r="G58" i="59"/>
  <c r="G59" i="59"/>
  <c r="G60" i="59"/>
  <c r="G61" i="59"/>
  <c r="G62" i="59"/>
  <c r="L11" i="59"/>
  <c r="G11" i="59"/>
  <c r="L13" i="58"/>
  <c r="L14" i="58"/>
  <c r="L16" i="58"/>
  <c r="L17" i="58"/>
  <c r="M17" i="58" s="1"/>
  <c r="L18" i="58"/>
  <c r="L20" i="58"/>
  <c r="M20" i="58" s="1"/>
  <c r="L21" i="58"/>
  <c r="L22" i="58"/>
  <c r="M22" i="58" s="1"/>
  <c r="L24" i="58"/>
  <c r="L25" i="58"/>
  <c r="L26" i="58"/>
  <c r="L27" i="58"/>
  <c r="M27" i="58" s="1"/>
  <c r="L28" i="58"/>
  <c r="L29" i="58"/>
  <c r="L30" i="58"/>
  <c r="L31" i="58"/>
  <c r="L32" i="58"/>
  <c r="L33" i="58"/>
  <c r="L34" i="58"/>
  <c r="L35" i="58"/>
  <c r="L36" i="58"/>
  <c r="L37" i="58"/>
  <c r="L38" i="58"/>
  <c r="L40" i="58"/>
  <c r="M40" i="58" s="1"/>
  <c r="L41" i="58"/>
  <c r="L43" i="58"/>
  <c r="L46" i="58"/>
  <c r="M46" i="58" s="1"/>
  <c r="L47" i="58"/>
  <c r="L49" i="58"/>
  <c r="L50" i="58"/>
  <c r="M50" i="58" s="1"/>
  <c r="L51" i="58"/>
  <c r="L52" i="58"/>
  <c r="M54" i="58"/>
  <c r="M56" i="58"/>
  <c r="L57" i="58"/>
  <c r="L59" i="58"/>
  <c r="L60" i="58"/>
  <c r="L61" i="58"/>
  <c r="L62" i="58"/>
  <c r="M62" i="58" s="1"/>
  <c r="G13" i="58"/>
  <c r="G14" i="58"/>
  <c r="G16" i="58"/>
  <c r="G18" i="58"/>
  <c r="G21" i="58"/>
  <c r="G24" i="58"/>
  <c r="G25" i="58"/>
  <c r="G26" i="58"/>
  <c r="M26" i="58" s="1"/>
  <c r="G29" i="58"/>
  <c r="G30" i="58"/>
  <c r="G31" i="58"/>
  <c r="M33" i="58"/>
  <c r="G34" i="58"/>
  <c r="G35" i="58"/>
  <c r="G36" i="58"/>
  <c r="M36" i="58" s="1"/>
  <c r="G37" i="58"/>
  <c r="G38" i="58"/>
  <c r="G40" i="58"/>
  <c r="G41" i="58"/>
  <c r="G43" i="58"/>
  <c r="M44" i="58"/>
  <c r="G47" i="58"/>
  <c r="G49" i="58"/>
  <c r="G51" i="58"/>
  <c r="G52" i="58"/>
  <c r="M55" i="58"/>
  <c r="G57" i="58"/>
  <c r="G59" i="58"/>
  <c r="G60" i="58"/>
  <c r="G61" i="58"/>
  <c r="L11" i="58"/>
  <c r="M11" i="58" s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M45" i="1" s="1"/>
  <c r="G46" i="1"/>
  <c r="G47" i="1"/>
  <c r="G48" i="1"/>
  <c r="G49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2" i="1"/>
  <c r="F9" i="100"/>
  <c r="M59" i="58" l="1"/>
  <c r="M35" i="58"/>
  <c r="M28" i="58"/>
  <c r="M47" i="58"/>
  <c r="M60" i="1"/>
  <c r="M43" i="1"/>
  <c r="M31" i="58"/>
  <c r="M55" i="1"/>
  <c r="M51" i="1"/>
  <c r="M42" i="1"/>
  <c r="M34" i="1"/>
  <c r="M14" i="1"/>
  <c r="M34" i="58"/>
  <c r="M14" i="58"/>
  <c r="M41" i="58"/>
  <c r="M32" i="59"/>
  <c r="M12" i="1"/>
  <c r="M27" i="59"/>
  <c r="M61" i="59"/>
  <c r="M22" i="1"/>
  <c r="M52" i="1"/>
  <c r="M53" i="1"/>
  <c r="M20" i="1"/>
  <c r="M16" i="1"/>
  <c r="M50" i="1"/>
  <c r="M40" i="1"/>
  <c r="M62" i="1"/>
  <c r="M58" i="1"/>
  <c r="J63" i="111"/>
  <c r="J63" i="4"/>
  <c r="M59" i="59"/>
  <c r="M36" i="59"/>
  <c r="M37" i="1"/>
  <c r="M36" i="1"/>
  <c r="M62" i="59"/>
  <c r="M63" i="1"/>
  <c r="M11" i="59"/>
  <c r="M46" i="1"/>
  <c r="M46" i="59"/>
  <c r="M47" i="1"/>
  <c r="M19" i="59"/>
  <c r="M15" i="59"/>
  <c r="M24" i="1"/>
  <c r="M12" i="59"/>
  <c r="M13" i="1"/>
  <c r="M42" i="59"/>
  <c r="M58" i="59"/>
  <c r="M59" i="1"/>
  <c r="M48" i="59"/>
  <c r="M49" i="1"/>
  <c r="M53" i="59"/>
  <c r="M54" i="1"/>
  <c r="M55" i="59"/>
  <c r="M56" i="1"/>
  <c r="M54" i="59"/>
  <c r="M56" i="59"/>
  <c r="M57" i="1"/>
  <c r="M52" i="59"/>
  <c r="M52" i="58"/>
  <c r="M60" i="59"/>
  <c r="M60" i="58"/>
  <c r="M61" i="1"/>
  <c r="M41" i="59"/>
  <c r="M18" i="59"/>
  <c r="M18" i="58"/>
  <c r="M19" i="1"/>
  <c r="M24" i="59"/>
  <c r="M24" i="58"/>
  <c r="M25" i="1"/>
  <c r="M13" i="59"/>
  <c r="M13" i="58"/>
  <c r="M57" i="59"/>
  <c r="M57" i="58"/>
  <c r="M43" i="59"/>
  <c r="M43" i="58"/>
  <c r="M44" i="1"/>
  <c r="M51" i="59"/>
  <c r="M51" i="58"/>
  <c r="M40" i="59"/>
  <c r="M41" i="1"/>
  <c r="M25" i="59"/>
  <c r="M25" i="58"/>
  <c r="M26" i="1"/>
  <c r="M16" i="59"/>
  <c r="M16" i="58"/>
  <c r="M17" i="1"/>
  <c r="M20" i="59"/>
  <c r="M21" i="1"/>
  <c r="M30" i="59"/>
  <c r="M30" i="58"/>
  <c r="M31" i="1"/>
  <c r="M28" i="1"/>
  <c r="M34" i="59"/>
  <c r="M35" i="1"/>
  <c r="M38" i="59"/>
  <c r="M38" i="58"/>
  <c r="M39" i="1"/>
  <c r="M14" i="59"/>
  <c r="M15" i="1"/>
  <c r="M47" i="59"/>
  <c r="M48" i="1"/>
  <c r="M26" i="59"/>
  <c r="M27" i="1"/>
  <c r="M31" i="59"/>
  <c r="M32" i="1"/>
  <c r="M33" i="1"/>
  <c r="M22" i="59"/>
  <c r="M23" i="1"/>
  <c r="M61" i="58"/>
  <c r="M29" i="59"/>
  <c r="M29" i="58"/>
  <c r="M30" i="1"/>
  <c r="M28" i="59"/>
  <c r="M29" i="1"/>
  <c r="M49" i="59"/>
  <c r="M49" i="58"/>
  <c r="M21" i="59"/>
  <c r="M21" i="58"/>
  <c r="M18" i="1"/>
  <c r="M37" i="59"/>
  <c r="M37" i="58"/>
  <c r="M38" i="1"/>
</calcChain>
</file>

<file path=xl/sharedStrings.xml><?xml version="1.0" encoding="utf-8"?>
<sst xmlns="http://schemas.openxmlformats.org/spreadsheetml/2006/main" count="5712" uniqueCount="1157">
  <si>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</si>
  <si>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</si>
  <si>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</si>
  <si>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</si>
  <si>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</si>
  <si>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</si>
  <si>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</si>
  <si>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</si>
  <si>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</si>
  <si>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</si>
  <si>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</si>
  <si>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</si>
  <si>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</si>
  <si>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</si>
  <si>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</si>
  <si>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</si>
  <si>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</si>
  <si>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</si>
  <si>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</si>
  <si>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</si>
  <si>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</si>
  <si>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</si>
  <si>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</si>
  <si>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</si>
  <si>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</si>
  <si>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</si>
  <si>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</si>
  <si>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</si>
  <si>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</si>
  <si>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</si>
  <si>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</si>
  <si>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</si>
  <si>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</si>
  <si>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</si>
  <si>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</si>
  <si>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</si>
  <si>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</si>
  <si>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</si>
  <si>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</si>
  <si>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</si>
  <si>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</si>
  <si>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</si>
  <si>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</si>
  <si>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</si>
  <si>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</si>
  <si>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</si>
  <si>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</si>
  <si>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</si>
  <si>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</si>
  <si>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</si>
  <si>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</si>
  <si>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</si>
  <si>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</si>
  <si>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</si>
  <si>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</si>
  <si>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</si>
  <si>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</si>
  <si>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</si>
  <si>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</si>
  <si>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</si>
  <si>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</si>
  <si>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</si>
  <si>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</si>
  <si>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</si>
  <si>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</si>
  <si>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</si>
  <si>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</si>
  <si>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</si>
  <si>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</si>
  <si>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</si>
  <si>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</si>
  <si>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</si>
  <si>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</si>
  <si>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</si>
  <si>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</si>
  <si>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</si>
  <si>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</si>
  <si>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</si>
  <si>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</si>
  <si>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</si>
  <si>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</si>
  <si>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</si>
  <si>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</si>
  <si>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</si>
  <si>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</si>
  <si>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</si>
  <si>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</si>
  <si>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</si>
  <si>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</si>
  <si>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</si>
  <si>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</si>
  <si>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</si>
  <si>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</si>
  <si>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</si>
  <si>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</si>
  <si>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</si>
  <si>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</si>
  <si>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</si>
  <si>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</si>
  <si>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</si>
  <si>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</si>
  <si>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</si>
  <si>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</si>
  <si>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</si>
  <si>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</si>
  <si>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</si>
  <si>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</si>
  <si>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</si>
  <si>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</si>
  <si>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</si>
  <si>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</si>
  <si>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</si>
  <si>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</si>
  <si>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</si>
  <si>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</si>
  <si>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</si>
  <si>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</si>
  <si>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</si>
  <si>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</si>
  <si>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</si>
  <si>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</si>
  <si>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</si>
  <si>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</si>
  <si>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</si>
  <si>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</si>
  <si>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</si>
  <si>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</si>
  <si>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</si>
  <si>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</si>
  <si>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</si>
  <si>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</si>
  <si>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</si>
  <si>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</si>
  <si>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</si>
  <si>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</si>
  <si>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</si>
  <si>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</si>
  <si>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</si>
  <si>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</si>
  <si>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</si>
  <si>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</si>
  <si>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</si>
  <si>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</si>
  <si>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</si>
  <si>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</si>
  <si>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</si>
  <si>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</si>
  <si>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</si>
  <si>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</si>
  <si>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</si>
  <si>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</si>
  <si>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</si>
  <si>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</si>
  <si>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</si>
  <si>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</si>
  <si>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</si>
  <si>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</si>
  <si>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</si>
  <si>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</si>
  <si>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</si>
  <si>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</si>
  <si>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</si>
  <si>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</si>
  <si>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</si>
  <si>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</si>
  <si>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</si>
  <si>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</si>
  <si>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</si>
  <si>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</si>
  <si>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</si>
  <si>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</si>
  <si>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</si>
  <si>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</si>
  <si>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</si>
  <si>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</si>
  <si>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</si>
  <si>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</si>
  <si>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</si>
  <si>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</si>
  <si>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</si>
  <si>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</si>
  <si>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</si>
  <si>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</si>
  <si>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</si>
  <si>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</si>
  <si>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</si>
  <si>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</si>
  <si>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</si>
  <si>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</si>
  <si>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</si>
  <si>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</si>
  <si>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</si>
  <si>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</si>
  <si>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</si>
  <si>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</si>
  <si>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</si>
  <si>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</si>
  <si>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</si>
  <si>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</si>
  <si>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</si>
  <si>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</si>
  <si>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</si>
  <si>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</si>
  <si>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</si>
  <si>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</si>
  <si>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</si>
  <si>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</si>
  <si>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</si>
  <si>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</si>
  <si>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</si>
  <si>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</si>
  <si>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</si>
  <si>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</si>
  <si>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</si>
  <si>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</si>
  <si>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</si>
  <si>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</si>
  <si>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</si>
  <si>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</si>
  <si>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</si>
  <si>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</si>
  <si>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</si>
  <si>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</si>
  <si>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</si>
  <si>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</si>
  <si>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</si>
  <si>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</si>
  <si>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</si>
  <si>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</si>
  <si>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</si>
  <si>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</si>
  <si>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</si>
  <si>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</si>
  <si>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</si>
  <si>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</si>
  <si>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</si>
  <si>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</si>
  <si>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</si>
  <si>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</si>
  <si>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</si>
  <si>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</si>
  <si>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</si>
  <si>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</si>
  <si>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</si>
  <si>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</si>
  <si>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</si>
  <si>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</si>
  <si>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</si>
  <si>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</si>
  <si>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</si>
  <si>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</si>
  <si>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</si>
  <si>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</si>
  <si>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</si>
  <si>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</si>
  <si>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</si>
  <si>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</si>
  <si>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</si>
  <si>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</si>
  <si>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</si>
  <si>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</si>
  <si>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</si>
  <si>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</si>
  <si>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</si>
  <si>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</si>
  <si>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</si>
  <si>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</si>
  <si>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</si>
  <si>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</si>
  <si>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</si>
  <si>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</si>
  <si>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</si>
  <si>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</si>
  <si>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</si>
  <si>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</si>
  <si>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</si>
  <si>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</si>
  <si>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</si>
  <si>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</si>
  <si>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</si>
  <si>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</si>
  <si>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</si>
  <si>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</si>
  <si>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</si>
  <si>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</si>
  <si>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</si>
  <si>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</si>
  <si>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</si>
  <si>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</si>
  <si>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</si>
  <si>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</si>
  <si>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</si>
  <si>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</si>
  <si>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</si>
  <si>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</si>
  <si>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</si>
  <si>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</si>
  <si>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</si>
  <si>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</si>
  <si>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</si>
  <si>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</si>
  <si>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</si>
  <si>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</si>
  <si>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</si>
  <si>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</si>
  <si>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</si>
  <si>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</si>
  <si>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</si>
  <si>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</si>
  <si>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</si>
  <si>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</si>
  <si>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</si>
  <si>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</si>
  <si>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</si>
  <si>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</si>
  <si>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</si>
  <si>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</si>
  <si>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</si>
  <si>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</si>
  <si>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</si>
  <si>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</si>
  <si>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</si>
  <si>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</si>
  <si>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</si>
  <si>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</si>
  <si>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</si>
  <si>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</si>
  <si>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</si>
  <si>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</si>
  <si>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</si>
  <si>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</si>
  <si>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</si>
  <si>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</si>
  <si>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</si>
  <si>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</si>
  <si>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</si>
  <si>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</si>
  <si>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</si>
  <si>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</si>
  <si>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</si>
  <si>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</si>
  <si>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</si>
  <si>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</si>
  <si>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</si>
  <si>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</si>
  <si>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</si>
  <si>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</si>
  <si>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</si>
  <si>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</si>
  <si>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</si>
  <si>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</si>
  <si>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</si>
  <si>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</si>
  <si>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</si>
  <si>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</si>
  <si>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</si>
  <si>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</si>
  <si>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</si>
  <si>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</si>
  <si>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</si>
  <si>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</si>
  <si>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</si>
  <si>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</si>
  <si>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</si>
  <si>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</si>
  <si>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</si>
  <si>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</si>
  <si>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</si>
  <si>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</si>
  <si>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</si>
  <si>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</si>
  <si>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</si>
  <si>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</si>
  <si>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</si>
  <si>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</si>
  <si>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</si>
  <si>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</si>
  <si>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</si>
  <si>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</si>
  <si>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</si>
  <si>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</si>
  <si>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</si>
  <si>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</si>
  <si>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</si>
  <si>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</si>
  <si>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</si>
  <si>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</si>
  <si>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</si>
  <si>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</si>
  <si>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</si>
  <si>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</si>
  <si>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</si>
  <si>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</si>
  <si>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</si>
  <si>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</si>
  <si>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</si>
  <si>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</si>
  <si>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</si>
  <si>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</si>
  <si>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</si>
  <si>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</si>
  <si>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</si>
  <si>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</si>
  <si>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</si>
  <si>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</si>
  <si>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</si>
  <si>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</si>
  <si>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</si>
  <si>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</si>
  <si>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</si>
  <si>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</si>
  <si>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</si>
  <si>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</si>
  <si>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</si>
  <si>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</si>
  <si>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</si>
  <si>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</si>
  <si>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</si>
  <si>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</si>
  <si>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</si>
  <si>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</si>
  <si>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</si>
  <si>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</si>
  <si>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</si>
  <si>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</si>
  <si>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</si>
  <si>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</si>
  <si>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</si>
  <si>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</si>
  <si>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</si>
  <si>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</si>
  <si>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</si>
  <si>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</si>
  <si>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</si>
  <si>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</si>
  <si>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</si>
  <si>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</si>
  <si>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</si>
  <si>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</si>
  <si>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</si>
  <si>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</si>
  <si>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</si>
  <si>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</si>
  <si>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</si>
  <si>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</si>
  <si>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</si>
  <si>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</si>
  <si>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</si>
  <si>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</si>
  <si>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</si>
  <si>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</si>
  <si>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</si>
  <si>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</si>
  <si>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</si>
  <si>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</si>
  <si>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</si>
  <si>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</si>
  <si>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</si>
  <si>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</si>
  <si>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</si>
  <si>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</si>
  <si>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</si>
  <si>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</si>
  <si>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</si>
  <si>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</si>
  <si>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</si>
  <si>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</si>
  <si>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</si>
  <si>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</si>
  <si>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</si>
  <si>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</si>
  <si>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</si>
  <si>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</si>
  <si>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</si>
  <si>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</si>
  <si>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</si>
  <si>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</si>
  <si>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</si>
  <si>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</si>
  <si>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</si>
  <si>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</si>
  <si>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</si>
  <si>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</si>
  <si>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</si>
  <si>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</si>
  <si>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</si>
  <si>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</si>
  <si>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</si>
  <si>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</si>
  <si>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</si>
  <si>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</si>
  <si>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</si>
  <si>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</si>
  <si>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</si>
  <si>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</si>
  <si>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</si>
  <si>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</si>
  <si>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</si>
  <si>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</si>
  <si>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</si>
  <si>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</si>
  <si>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</si>
  <si>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</si>
  <si>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</si>
  <si>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</si>
  <si>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</si>
  <si>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</si>
  <si>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</si>
  <si>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</si>
  <si>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</si>
  <si>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</si>
  <si>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</si>
  <si>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</si>
  <si>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</si>
  <si>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</si>
  <si>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</si>
  <si>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</si>
  <si>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</si>
  <si>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</si>
  <si>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</si>
  <si>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</si>
  <si>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</si>
  <si>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</si>
  <si>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</si>
  <si>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</si>
  <si>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</si>
  <si>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</si>
  <si>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</si>
  <si>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</si>
  <si>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</si>
  <si>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</si>
  <si>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</si>
  <si>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</si>
  <si>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</si>
  <si>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</si>
  <si>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</si>
  <si>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</si>
  <si>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</si>
  <si>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</si>
  <si>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</si>
  <si>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</si>
  <si>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</si>
  <si>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</si>
  <si>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</si>
  <si>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</si>
  <si>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</si>
  <si>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</si>
  <si>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</si>
  <si>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</si>
  <si>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</si>
  <si>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</si>
  <si>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</si>
  <si>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</si>
  <si>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</si>
  <si>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</si>
  <si>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</si>
  <si>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</si>
  <si>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</si>
  <si>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</si>
  <si>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</si>
  <si>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</si>
  <si>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</si>
  <si>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</si>
  <si>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</si>
  <si>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</si>
  <si>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</si>
  <si>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</si>
  <si>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</si>
  <si>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</si>
  <si>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</si>
  <si>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</si>
  <si>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</si>
  <si>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</si>
  <si>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</si>
  <si>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</si>
  <si>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</si>
  <si>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</si>
  <si>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</si>
  <si>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</si>
  <si>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</si>
  <si>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</si>
  <si>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</si>
  <si>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</si>
  <si>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</si>
  <si>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</si>
  <si>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</si>
  <si>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</si>
  <si>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</si>
  <si>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</si>
  <si>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</si>
  <si>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</si>
  <si>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</si>
  <si>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</si>
  <si>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</si>
  <si>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</si>
  <si>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</si>
  <si>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</si>
  <si>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</si>
  <si>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</si>
  <si>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</si>
  <si>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</si>
  <si>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</si>
  <si>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</si>
  <si>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</si>
  <si>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</si>
  <si>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</si>
  <si>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</si>
  <si>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</si>
  <si>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</si>
  <si>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</si>
  <si>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</si>
  <si>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</si>
  <si>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</si>
  <si>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</si>
  <si>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</si>
  <si>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</si>
  <si>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</si>
  <si>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</si>
  <si>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</si>
  <si>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</si>
  <si>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</si>
  <si>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</si>
  <si>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</si>
  <si>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</si>
  <si>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</si>
  <si>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</si>
  <si>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</si>
  <si>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</si>
  <si>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</si>
  <si>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</si>
  <si>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</si>
  <si>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</si>
  <si>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</si>
  <si>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</si>
  <si>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</si>
  <si>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</si>
  <si>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</si>
  <si>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</si>
  <si>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</si>
  <si>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</si>
  <si>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</si>
  <si>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</si>
  <si>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</si>
  <si>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</si>
  <si>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</si>
  <si>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</si>
  <si>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</si>
  <si>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</si>
  <si>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</si>
  <si>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</si>
  <si>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</si>
  <si>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</si>
  <si>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</si>
  <si>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</si>
  <si>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</si>
  <si>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</si>
  <si>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</si>
  <si>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</si>
  <si>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</si>
  <si>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</si>
  <si>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</si>
  <si>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</si>
  <si>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</si>
  <si>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</si>
  <si>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</si>
  <si>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</si>
  <si>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</si>
  <si>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</si>
  <si>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</si>
  <si>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</si>
  <si>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</si>
  <si>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</si>
  <si>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</si>
  <si>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</si>
  <si>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</si>
  <si>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</si>
  <si>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</si>
  <si>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</si>
  <si>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</si>
  <si>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</si>
  <si>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</si>
  <si>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</si>
  <si>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</si>
  <si>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</si>
  <si>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</si>
  <si>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</si>
  <si>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</si>
  <si>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</si>
  <si>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</si>
  <si>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</si>
  <si>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</si>
  <si>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</si>
  <si>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</si>
  <si>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</si>
  <si>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</si>
  <si>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</si>
  <si>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</si>
  <si>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Seal</t>
  </si>
  <si>
    <t>Mode of data collection (SMS/ IVRS/ Mobile App/ Web Application/ Others)</t>
  </si>
  <si>
    <t>Name of Agency implementing AMS in State/UT</t>
  </si>
  <si>
    <t>Total Funds required (Rs in lakh)</t>
  </si>
  <si>
    <t>PDS rate (Rs per Quintal)</t>
  </si>
  <si>
    <t>Signature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</si>
  <si>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</si>
  <si>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</si>
  <si>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</si>
  <si>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</si>
  <si>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</si>
  <si>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</si>
  <si>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</si>
  <si>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</si>
  <si>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</si>
  <si>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</si>
  <si>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</si>
  <si>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</si>
  <si>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</si>
  <si>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</si>
  <si>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</si>
  <si>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</si>
  <si>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</si>
  <si>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</si>
  <si>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</si>
  <si>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</si>
  <si>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</si>
  <si>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</si>
  <si>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</si>
  <si>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</si>
  <si>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</si>
  <si>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</si>
  <si>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</si>
  <si>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</si>
  <si>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</si>
  <si>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</si>
  <si>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</si>
  <si>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</si>
  <si>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</si>
  <si>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</si>
  <si>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</si>
  <si>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</si>
  <si>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</si>
  <si>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</si>
  <si>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</si>
  <si>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</si>
  <si>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</si>
  <si>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</si>
  <si>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</si>
  <si>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</si>
  <si>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</si>
  <si>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</si>
  <si>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</si>
  <si>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</si>
  <si>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</si>
  <si>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</si>
  <si>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Enrolment (As on 30.09.2019)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</si>
  <si>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</si>
  <si>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</si>
  <si>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</si>
  <si>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</si>
  <si>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</si>
  <si>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</si>
  <si>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</si>
  <si>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</si>
  <si>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</si>
  <si>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</si>
  <si>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</si>
  <si>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</si>
  <si>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</si>
  <si>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</si>
  <si>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</si>
  <si>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</si>
  <si>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</si>
  <si>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</si>
  <si>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</si>
  <si>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</si>
  <si>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</si>
  <si>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</si>
  <si>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</si>
  <si>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</si>
  <si>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</si>
  <si>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</si>
  <si>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</si>
  <si>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</si>
  <si>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PAB-MDM Approval vs. PERFORMANCE (Primary Classes I to V) during 2019-2020 - Drought</t>
  </si>
  <si>
    <t>Table: AT-1: GENERAL INFORMATION for 2019-2020</t>
  </si>
  <si>
    <t>Table: AT-2 :  Details of  Provisions  in the State Budget 2019-2020</t>
  </si>
  <si>
    <t>Table: AT-2A : Releasing of Funds from State to Directorate / Authority / District / Block / School level during 2019-2020</t>
  </si>
  <si>
    <t>Table AT-3: No. of Institutions in the State vis a vis Institutions serving MDM during 2019-2020</t>
  </si>
  <si>
    <t>Table: AT-3A: No. of Institutions covered  (Primary, Classes I-V)  during 2019-2020</t>
  </si>
  <si>
    <t>Table: AT-3B: No. of Institutions covered (Upper Primary with Primary, Classes I-VIII) during 2019-2020</t>
  </si>
  <si>
    <t>Table: AT-3C: No. of Institutions covered (Upper Primary without Primary, Classes VI-VIII) during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</si>
  <si>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</si>
  <si>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</si>
  <si>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2019-2020</t>
  </si>
  <si>
    <t>MDM-PAB Approval for 2019-2020</t>
  </si>
  <si>
    <t>Table: AT-5 A:  PAB-MDM Approval vs. PERFORMANCE (Upper Primary, Classes VI to VIII) during 2019-2020</t>
  </si>
  <si>
    <t>Table: AT-5 B:  PAB-MDM Approval vs. PERFORMANCE - STC (NCLP Schools) during 2019-2020</t>
  </si>
  <si>
    <t>MDM-PAB Approval for2019-2020</t>
  </si>
  <si>
    <t>Table: AT-5 C:  PAB-MDM Approval vs. PERFORMANCE (Primary, Classes I - V) during 2019-2020 - Drought</t>
  </si>
  <si>
    <t>Table: AT-5 D:  PAB-MDM Approval vs. PERFORMANCE (Upper Primary, Classes VI to VIII) during 2019-2020 - Drought</t>
  </si>
  <si>
    <t>Table: AT-6: Utilisation of foodgrains  (Primary, Classes I-V) during 2019-2020</t>
  </si>
  <si>
    <t>Table: AT-6A: Utilisation of foodgrains  (Upper Primary, Classes VI-VIII) during 2019-2020</t>
  </si>
  <si>
    <t>Table: AT-6C: Utilisation of foodgrains (Coarse Grain) during 2019-2020</t>
  </si>
  <si>
    <t>Table: AT-10 :  Utilisation of Central Assistance towards MME  (Primary &amp; Upper Primary,Classes I-VIII) during 2019-2020</t>
  </si>
  <si>
    <t>Table: AT-10 A : Details of Meetings at district level during 2019-2020</t>
  </si>
  <si>
    <t xml:space="preserve">Table AT - 10 B : Details of Social Audit during 2019-2020 </t>
  </si>
  <si>
    <t>Table AT - 23 A- Implementation of Automated Monitoring System  during 2019-2020</t>
  </si>
  <si>
    <t>Table: AT-32:  PAB-MDM Approval vs. PERFORMANCE (Primary Classes I to V) during 2019-2020 - Drought</t>
  </si>
  <si>
    <t>Table: AT-32 A:  PAB-MDM Approval vs. PERFORMANCE (Upper Primary, Classes VI to VIII) during 2019-2020 - Drought</t>
  </si>
  <si>
    <t xml:space="preserve">No. of working days (During 01.04.2019 to 31.03.2020)                  </t>
  </si>
  <si>
    <t>Opening Balance as on 01.04.2019</t>
  </si>
  <si>
    <t>Apr, 2019</t>
  </si>
  <si>
    <t>Dec, 2019</t>
  </si>
  <si>
    <t>Budget Released till 31.12.2019</t>
  </si>
  <si>
    <t>(For the Period 01.04.2019 to 31.12.2019)</t>
  </si>
  <si>
    <t>During 01.04.2019 to 31.12.2019</t>
  </si>
  <si>
    <t>(As on 31.12.2019)</t>
  </si>
  <si>
    <t>As on 31.12.2019</t>
  </si>
  <si>
    <t>April, 2020</t>
  </si>
  <si>
    <t>May,2020</t>
  </si>
  <si>
    <t>June,2020</t>
  </si>
  <si>
    <t>July,2020</t>
  </si>
  <si>
    <t>August,2020</t>
  </si>
  <si>
    <t>September,2020</t>
  </si>
  <si>
    <t>October,2020</t>
  </si>
  <si>
    <t>November,2020</t>
  </si>
  <si>
    <t>December,2020</t>
  </si>
  <si>
    <t>January,2021</t>
  </si>
  <si>
    <t>February,2021</t>
  </si>
  <si>
    <t>March,2021</t>
  </si>
  <si>
    <t>No. of Kitchens constructed prior to FY 2009-10</t>
  </si>
  <si>
    <t>No. of Kitchens constructed prior to 2009-10 and require repairs</t>
  </si>
  <si>
    <t>2019-20</t>
  </si>
  <si>
    <t>Repair of Kitchen-cum-stores</t>
  </si>
  <si>
    <t>Gross Allocation for the  FY 2019-20</t>
  </si>
  <si>
    <t>Allocation for cost of foodgrains for 2019-20</t>
  </si>
  <si>
    <t>Allocation for FY 2019-20</t>
  </si>
  <si>
    <t>Unspent Balance as on 31.12.2019</t>
  </si>
  <si>
    <t>Allocation for  2019-20</t>
  </si>
  <si>
    <t>Unspent balance as on 31.12.2019               [Col: (4+5)-7]</t>
  </si>
  <si>
    <t>*Total sanctioned during 2006-07  to 2019-20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</si>
  <si>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</si>
  <si>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</si>
  <si>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</si>
  <si>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 AT - 23 Annual and Monthly data entry status in MDM-MIS during 2019-20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</si>
  <si>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</si>
  <si>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</si>
  <si>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</si>
  <si>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</si>
  <si>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</si>
  <si>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</si>
  <si>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</si>
  <si>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</si>
  <si>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</si>
  <si>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</si>
  <si>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</si>
  <si>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</si>
  <si>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</si>
  <si>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</si>
  <si>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</si>
  <si>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</si>
  <si>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</si>
  <si>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 xml:space="preserve">Table AT-2 B: Month wise Transfer of Funds vs Expenditure under DBT during 2019-20 </t>
  </si>
  <si>
    <t xml:space="preserve">Table: AT- 2B </t>
  </si>
  <si>
    <t xml:space="preserve">TOTAL CENTRAL SHARE - </t>
  </si>
  <si>
    <t>Notes:</t>
  </si>
  <si>
    <t>During 01.04.19 to 31.12.2019</t>
  </si>
  <si>
    <t>Kitchen-cum-store sanctioned during 2006-07 to 2019-20</t>
  </si>
  <si>
    <t>Engaged in 2019-20</t>
  </si>
  <si>
    <t>AT - 2 B</t>
  </si>
  <si>
    <t xml:space="preserve">Month wise Transfer of Funds vs Expenditure under DBT during 2019-20 </t>
  </si>
  <si>
    <t>(Amount in Rs.)</t>
  </si>
  <si>
    <t>DBT COMPONENT CENTRAL SHARE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</si>
  <si>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</si>
  <si>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</si>
  <si>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</si>
  <si>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>Agar Malwa</t>
  </si>
  <si>
    <t>Alirajpur</t>
  </si>
  <si>
    <t>Anooppur</t>
  </si>
  <si>
    <t>Ashoknagar</t>
  </si>
  <si>
    <t>Badwani</t>
  </si>
  <si>
    <t>Balaghat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</si>
  <si>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</si>
  <si>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</si>
  <si>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</si>
  <si>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</si>
  <si>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</si>
  <si>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</si>
  <si>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</si>
  <si>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</si>
  <si>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</si>
  <si>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</si>
  <si>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</si>
  <si>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</si>
  <si>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</si>
  <si>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</si>
  <si>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</si>
  <si>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</si>
  <si>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</si>
  <si>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</si>
  <si>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</si>
  <si>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</si>
  <si>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</si>
  <si>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</si>
  <si>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</si>
  <si>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</si>
  <si>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Narsinghpur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</si>
  <si>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</si>
  <si>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</si>
  <si>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</si>
  <si>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</si>
  <si>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</si>
  <si>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</si>
  <si>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</si>
  <si>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</si>
  <si>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</si>
  <si>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</si>
  <si>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</si>
  <si>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</si>
  <si>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</si>
  <si>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</si>
  <si>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</si>
  <si>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Singroli</t>
  </si>
  <si>
    <t>Tikamgarh</t>
  </si>
  <si>
    <t>Ujjain</t>
  </si>
  <si>
    <t>Umaria</t>
  </si>
  <si>
    <t>Vidisha</t>
  </si>
  <si>
    <t xml:space="preserve">2 मदरसों द्वारा मना किए जाने से कम, 4 मदरसे अनुदान प्राप्त नहीं होने से कम। 
1 प्रावि शाला 0 दर्ज होने से कम। </t>
  </si>
  <si>
    <t>1 day</t>
  </si>
  <si>
    <t xml:space="preserve">Master Trainner &amp; Gas Agencies </t>
  </si>
  <si>
    <t xml:space="preserve">2 मदरसों में 0 दर्ज संख्‍या </t>
  </si>
  <si>
    <t>01 June 19 To 15 June 19 and 15 oct 30 oct 19</t>
  </si>
  <si>
    <t xml:space="preserve">भोजन तेयार करने की विधि,स्‍वच्‍छता , रखरखाव एवं एलपीजी उपयोग और सुरक्षा </t>
  </si>
  <si>
    <t>मध्‍यान्‍ह भोजन सेल,बीआरसी,बीएसी,सीएसी , इण्‍डेन, भारत गैस एजेंसी द्वारा</t>
  </si>
  <si>
    <t>8 day</t>
  </si>
  <si>
    <t>गैस चुल्‍हा के प्रयोग के संबंध में</t>
  </si>
  <si>
    <t>स्‍वरूप एवं शंभू इंडेन गैस एजेंसी</t>
  </si>
  <si>
    <t xml:space="preserve">24 शालाओं में 0 दर्ज संख्या होने से कम </t>
  </si>
  <si>
    <t xml:space="preserve">LPG Gas Training </t>
  </si>
  <si>
    <t xml:space="preserve">Indian Gas Agencis </t>
  </si>
  <si>
    <t>Nirmala Jyoti Mahila Mandal Rewa</t>
  </si>
  <si>
    <t xml:space="preserve">4 शालाओं में 0 दर्ज संख्या होने से कम </t>
  </si>
  <si>
    <t xml:space="preserve">3 days </t>
  </si>
  <si>
    <t>Gas chullah, poster, Banner, Oxygen Cylender</t>
  </si>
  <si>
    <t xml:space="preserve">LPG Gas Agency </t>
  </si>
  <si>
    <t>Displayboard, Gas Connection instruments</t>
  </si>
  <si>
    <t>Indian, HP Gas Agency</t>
  </si>
  <si>
    <t>Akansha Samagra Vikash Samiti</t>
  </si>
  <si>
    <t xml:space="preserve">1 day </t>
  </si>
  <si>
    <t>By demonstrate and Speech</t>
  </si>
  <si>
    <t>Lupin foundation , Office member</t>
  </si>
  <si>
    <t>Oct19 to nov 19</t>
  </si>
  <si>
    <t xml:space="preserve">Gas </t>
  </si>
  <si>
    <t>Gas Agency, BRC</t>
  </si>
  <si>
    <t>Gov. Curqular</t>
  </si>
  <si>
    <t>BRC</t>
  </si>
  <si>
    <t>1day</t>
  </si>
  <si>
    <t>Gas Chula</t>
  </si>
  <si>
    <t xml:space="preserve">Gas Agency </t>
  </si>
  <si>
    <t>1 Day</t>
  </si>
  <si>
    <t xml:space="preserve">Gas Kit, Banner, Poster, Fire tools </t>
  </si>
  <si>
    <t xml:space="preserve">Bharat, HP, Inden Gas Agency </t>
  </si>
  <si>
    <t>Gas Agency</t>
  </si>
  <si>
    <t xml:space="preserve">9 शालाओं में 0 दर्ज संख्या होने से कम </t>
  </si>
  <si>
    <t>उपयोग एवं सुरक्षा</t>
  </si>
  <si>
    <t>एचपी एवं इंडियन</t>
  </si>
  <si>
    <t xml:space="preserve">सुरक्षा उपयोग का प्रशिक्षण </t>
  </si>
  <si>
    <t>एचपीसीएल</t>
  </si>
  <si>
    <t xml:space="preserve">गैस उपयोग एवं सुरक्षा का प्रशिक्षण </t>
  </si>
  <si>
    <t xml:space="preserve">गैस एजेंसी एवं विकासखंड स्‍त्रोत समन्‍वयक द्वारा </t>
  </si>
  <si>
    <t xml:space="preserve">7 Day </t>
  </si>
  <si>
    <t xml:space="preserve"> TM/QM Zila Panchayat</t>
  </si>
  <si>
    <t xml:space="preserve">Surya Charitable Society </t>
  </si>
  <si>
    <t>LPG Gas Kit</t>
  </si>
  <si>
    <t xml:space="preserve">Indian Oil LPG Agency </t>
  </si>
  <si>
    <t>5 day</t>
  </si>
  <si>
    <t>LPG/Hygene</t>
  </si>
  <si>
    <t xml:space="preserve">Indane Agency </t>
  </si>
  <si>
    <t xml:space="preserve">3 day </t>
  </si>
  <si>
    <t>7 Sep to 5 oct 19</t>
  </si>
  <si>
    <t>by mdm cell</t>
  </si>
  <si>
    <t xml:space="preserve">2 शालाएं मर्ज होने के कारण </t>
  </si>
  <si>
    <t>10 day</t>
  </si>
  <si>
    <t>SMC</t>
  </si>
  <si>
    <t>Gas agency</t>
  </si>
  <si>
    <t xml:space="preserve">25शालाओं में 0 छात्रसंख्या दर्ज होने के कारण बंद </t>
  </si>
  <si>
    <t xml:space="preserve">4 मदरसों में 0 दर्ज संख्‍या </t>
  </si>
  <si>
    <t>एलपीजी उपयोग, सुरक्षा, रखरखाव, स्वच्छता आदि</t>
  </si>
  <si>
    <t>जनशिक्षक, शिक्षक, गैस एजेंसी के प्रतिनिधि</t>
  </si>
  <si>
    <t xml:space="preserve">Domestik </t>
  </si>
  <si>
    <t xml:space="preserve">Gas Agences </t>
  </si>
  <si>
    <t>1 month</t>
  </si>
  <si>
    <t xml:space="preserve">Pamplet, Banner, cokking Stone </t>
  </si>
  <si>
    <t>Gas Agencies</t>
  </si>
  <si>
    <t>SRLM Team /Gas Agency</t>
  </si>
  <si>
    <t xml:space="preserve">LPG Gas Releted </t>
  </si>
  <si>
    <t xml:space="preserve">69 Enrolment Not Regerstred </t>
  </si>
  <si>
    <t xml:space="preserve">Arya Navyog </t>
  </si>
  <si>
    <t>गैस उपयोग एवं सुरक्षा का प्रशिक्षण</t>
  </si>
  <si>
    <t>6 कुण्डालीया परियोजना में डुब क्षेत्र में होने से बंद</t>
  </si>
  <si>
    <t xml:space="preserve">State / UT: Madhya Pradesh </t>
  </si>
  <si>
    <t>Milk</t>
  </si>
  <si>
    <t xml:space="preserve">100 ML Milk Prepared from 10 GM Milk Power </t>
  </si>
  <si>
    <t>3 Days in a week</t>
  </si>
  <si>
    <t>----</t>
  </si>
  <si>
    <t>During 01.04.2020 to 31.12.2020</t>
  </si>
  <si>
    <t>STATE CO- ORDINATOR</t>
  </si>
  <si>
    <t>JOINT COMMISSIONER</t>
  </si>
  <si>
    <t>OTHER STAFF</t>
  </si>
  <si>
    <t>TOTAL</t>
  </si>
  <si>
    <t>ACCOUNT OFFICER</t>
  </si>
  <si>
    <t>ASS. PROJ. OFFICER</t>
  </si>
  <si>
    <t>QULITY MONITER(STATE LEVEL)</t>
  </si>
  <si>
    <t>PROGRAMMER</t>
  </si>
  <si>
    <t>STENOGRAPHER</t>
  </si>
  <si>
    <t>COMPUTER OPERATOR</t>
  </si>
  <si>
    <t>PEON</t>
  </si>
  <si>
    <t>TASK MANAGER</t>
  </si>
  <si>
    <t>QULITY MONITER</t>
  </si>
  <si>
    <t>DATA ENTRY OPERATOR</t>
  </si>
  <si>
    <t>GRAND TOTAL</t>
  </si>
  <si>
    <t>Anuppur</t>
  </si>
  <si>
    <t xml:space="preserve">Bhind </t>
  </si>
  <si>
    <t>Chhaterpur</t>
  </si>
  <si>
    <t xml:space="preserve">Datia </t>
  </si>
  <si>
    <t xml:space="preserve">Dhar </t>
  </si>
  <si>
    <t>Hosahangabad</t>
  </si>
  <si>
    <t>Jabalapur</t>
  </si>
  <si>
    <t>Mandsore</t>
  </si>
  <si>
    <t>Singhroli</t>
  </si>
  <si>
    <t>Tikamghar</t>
  </si>
  <si>
    <t>total</t>
  </si>
  <si>
    <t xml:space="preserve">During 01.04.2019 to 31.12.2019 </t>
  </si>
  <si>
    <t>\</t>
  </si>
  <si>
    <t>s</t>
  </si>
  <si>
    <t>State / UT: Madhya Pradesh</t>
  </si>
  <si>
    <t xml:space="preserve">State / UT:  Madhya Pradesh </t>
  </si>
  <si>
    <t>Agar-Malva</t>
  </si>
  <si>
    <t>R</t>
  </si>
  <si>
    <t>W</t>
  </si>
  <si>
    <t>State/UT: Madhya Pradesh</t>
  </si>
  <si>
    <t>enjls gksus ds dkj.k</t>
  </si>
  <si>
    <t>18 'kkldh; 'kkykvksa esa ntZ la[;k 10 ls de</t>
  </si>
  <si>
    <t xml:space="preserve">308 'kkyk,a esa ntZ la[;k 20 ls de gksus ds dkj.k ,d gh dusD'ku fn;k x;k gSA 67 'kkykvksa gsrq ekax dh xbZ gSA </t>
  </si>
  <si>
    <t>enjlk ,oa vuqnku izkIr gksus ds dkj.k</t>
  </si>
  <si>
    <t>5 ls de Nk= la[;k gksus ds dkj.k</t>
  </si>
  <si>
    <t>enjlk gksus ds dkj.k</t>
  </si>
  <si>
    <t>191 'kkykvksa esa 25 ls de ntZ la[;k gksus ds dkj.k</t>
  </si>
  <si>
    <t>12 vkJe 'kkyk,a ,oa ntZ la[;k de gksus ds dkj.k</t>
  </si>
  <si>
    <t xml:space="preserve">de ntZ la[;k gksus ls </t>
  </si>
  <si>
    <t xml:space="preserve">dqy 55 'kkyk,a vkJe 'kkyk,a gksus ls xSl dusD'ku iznk; ugha fd;k tk ldrkA </t>
  </si>
  <si>
    <t>ntZ la[;k de gksus ds dkj.k</t>
  </si>
  <si>
    <t>210 enjls vuqnku izkIr 'kkyk,a</t>
  </si>
  <si>
    <t>,d gh ifjlj</t>
  </si>
  <si>
    <t>enjls ,oa ,ulh,yih</t>
  </si>
  <si>
    <t xml:space="preserve">ekax dh tkuk gSA </t>
  </si>
  <si>
    <t>4 enjls gksus ls</t>
  </si>
  <si>
    <t xml:space="preserve">vuqnku izkIr ,oa enjls gksus ls </t>
  </si>
  <si>
    <t>41 ntZ la[;k de gksus ds dkj.k 2 enjls 1 ,sMsM</t>
  </si>
  <si>
    <t>20 enjls ,oa vuqnku izkIr 'kkyk,a</t>
  </si>
  <si>
    <t xml:space="preserve">dqy 129 enjls@vuqnku izkIr 'kkyk ,slh gS izkFk- ,oa ek/;- 'kkyk dk MkbZl dksM ,d gS vr% budh x.kuk 64 dh tk,A  </t>
  </si>
  <si>
    <t>Table: AT- 14 A</t>
  </si>
  <si>
    <t>Table AT -14 A : Testing of Food Samples by accredited labs</t>
  </si>
  <si>
    <t xml:space="preserve">Name of the Accredited / Recognised lab engaged for testing </t>
  </si>
  <si>
    <t xml:space="preserve">Number of samples </t>
  </si>
  <si>
    <t>Result (No. of samples)</t>
  </si>
  <si>
    <t xml:space="preserve">Collected </t>
  </si>
  <si>
    <t>Tested</t>
  </si>
  <si>
    <t>Meeting norms</t>
  </si>
  <si>
    <t>Below norms</t>
  </si>
  <si>
    <t>m/s calilabs private ltd. Bhopal phanda</t>
  </si>
  <si>
    <t>Yes</t>
  </si>
  <si>
    <t>No</t>
  </si>
  <si>
    <t>Sabzi -1
Kheer-1
Puri-1</t>
  </si>
  <si>
    <t>Foodgrains provided to children (in Kg)</t>
  </si>
  <si>
    <t xml:space="preserve">03 ek/;fed ,oa izkFkfed 'kkyk ds enjlksa dk MkbZl dksM ,d gh gSA </t>
  </si>
  <si>
    <t>Arya navyug shiksha samiti
surya chairitable wel fare socity</t>
  </si>
  <si>
    <t>Adarsh dharmik parmarthik &amp; shekshanik seva samiti</t>
  </si>
  <si>
    <t>ghanshyam seva samiti
maharani lakshmi bai bachat evam sakh samuh damoh</t>
  </si>
  <si>
    <t>maa bhagvati mahila mandal</t>
  </si>
  <si>
    <t>Akansha samagra samiti</t>
  </si>
  <si>
    <t>manna trust
ghan shyam seva samiti</t>
  </si>
  <si>
    <t>ghanshyam seva samiti
Surya cheritable&amp;wellfare socity</t>
  </si>
  <si>
    <t>pushpak mahila shg&amp; kamgari mahila sangh samiti</t>
  </si>
  <si>
    <t>Nirmala jyoti mahila mandal rewa</t>
  </si>
  <si>
    <t>Nirmala jyoti mahila mandal nirala nagar</t>
  </si>
  <si>
    <t>ghanshyam seva samiti
manjula mahila mandal</t>
  </si>
  <si>
    <t>Jai prakash narayan yuva mandal 
Nivedita kalyan samiti rewa
Ashaskiya/swayamsevi sanstha purvi bachat</t>
  </si>
  <si>
    <t>Shanu  SHG</t>
  </si>
  <si>
    <t>State/UT : Madhya Pradesh</t>
  </si>
  <si>
    <t>Yes/Direcotorate</t>
  </si>
  <si>
    <t>Yes/CeoZp office</t>
  </si>
  <si>
    <t>Yes/18002330183</t>
  </si>
  <si>
    <t>Yes/2550097</t>
  </si>
  <si>
    <t>Yes/181</t>
  </si>
  <si>
    <t>Yes/mpmdm@rediffmail.com</t>
  </si>
  <si>
    <t>Madhya pradesh</t>
  </si>
  <si>
    <t>16 pending</t>
  </si>
  <si>
    <t>resolved</t>
  </si>
  <si>
    <t>Disposed off</t>
  </si>
  <si>
    <t>5 pending</t>
  </si>
  <si>
    <t>10 pending</t>
  </si>
  <si>
    <t>29 pending</t>
  </si>
  <si>
    <t>20 pending</t>
  </si>
  <si>
    <t>Total 
247 days</t>
  </si>
  <si>
    <t>Rice
41 days</t>
  </si>
  <si>
    <t>Wheat
206 days</t>
  </si>
  <si>
    <t>Total 
313 days</t>
  </si>
  <si>
    <t>Rice
52 days</t>
  </si>
  <si>
    <t>Wheat
261 days</t>
  </si>
  <si>
    <t>Financial ( Rs. in lakh) [col. 4-col.6-col.8]</t>
  </si>
  <si>
    <t>Physical   [col. 3-col.5-col.7]</t>
  </si>
  <si>
    <t>Financial ( Rs. in lakh)   [col. 4-col.6-col.8]</t>
  </si>
  <si>
    <t>aprapt</t>
  </si>
  <si>
    <t>list apratp</t>
  </si>
  <si>
    <t>APRAPT</t>
  </si>
  <si>
    <t>list mail karengi</t>
  </si>
  <si>
    <t>list aprapt</t>
  </si>
  <si>
    <t>PRAPT</t>
  </si>
  <si>
    <t>list प्राप्‍त</t>
  </si>
  <si>
    <t>LIST APRAPT</t>
  </si>
  <si>
    <t>State - Madhya Pradesh</t>
  </si>
  <si>
    <t>Government/UT Administration of   ________________</t>
  </si>
  <si>
    <t>29.04.2019</t>
  </si>
  <si>
    <t>20.05.2019</t>
  </si>
  <si>
    <t>26.06.2019</t>
  </si>
  <si>
    <t>16.10.2019</t>
  </si>
  <si>
    <t>12.11.2019</t>
  </si>
  <si>
    <t>15.11.2019</t>
  </si>
  <si>
    <t>Table: AT-6B: PAYMENT OF COST OF FOOD GRAINS TO FCI (Primary &amp; Upper Primary Classes VI-VIII) during2019-20</t>
  </si>
  <si>
    <t>(For the Period 01.04.19 to 31.12.19)</t>
  </si>
  <si>
    <t>Opening Balance as on 01.04.19</t>
  </si>
  <si>
    <t>Unspent Balance  {Col. (4+ 5)-9}</t>
  </si>
  <si>
    <t>Nodal Officer In-charge of MDM in District</t>
  </si>
  <si>
    <t>Table: AT-7: Utilisation of Cooking Cost (Primary, Classes I-V) during 2019-20</t>
  </si>
  <si>
    <t xml:space="preserve">Allocation for 2019-20               </t>
  </si>
  <si>
    <t xml:space="preserve">Opening Balance as on 01.04.2019                          </t>
  </si>
  <si>
    <t>Total Cooking cost expenditure</t>
  </si>
  <si>
    <t>Total Unspent Balance as on 31.12.2019</t>
  </si>
  <si>
    <t>Table: AT-7A: Utilisation of Cooking Cost (Primary, Classes I-V) during 2019-20</t>
  </si>
  <si>
    <t xml:space="preserve">STATE/UT : Madhya Pradesh </t>
  </si>
  <si>
    <t>Table AT - 8 :UTILIZATION OF CENTRAL ASSISTANCE TOWARDS HONORARIUM TO COOK-CUM-HELPERS (Primary classes I-V)</t>
  </si>
  <si>
    <t>(For the Period 01.4.19 to 31.12.19</t>
  </si>
  <si>
    <t>e-Transfer</t>
  </si>
  <si>
    <t>Table: AT-9 : Utilisation of Central Assitance towards Transportation Assistance (Primary &amp; Upper Primary,Classes I-VIII) during 2019-20</t>
  </si>
  <si>
    <t>Opening balance as on 01.04.19</t>
  </si>
  <si>
    <t>Rate  of Transportation Assistance (Per MT)</t>
  </si>
  <si>
    <t>Total Expenditure</t>
  </si>
  <si>
    <t xml:space="preserve">Unspent Balance as on 31.12.19  [Col. 4+ Col.5+Col.6 -Col.8]  </t>
  </si>
  <si>
    <t>GP &amp; GS</t>
  </si>
  <si>
    <t>GP</t>
  </si>
  <si>
    <t>MANREGA</t>
  </si>
  <si>
    <t>GS &amp; GP</t>
  </si>
  <si>
    <t>Gram Sabha</t>
  </si>
  <si>
    <t>NREGS</t>
  </si>
  <si>
    <t>Jan Abhiyan &amp; Manrega</t>
  </si>
  <si>
    <t>Kitchen Devices Replacement</t>
  </si>
  <si>
    <t>Flexible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</si>
</sst>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&quot;$&quot;#,##0.0000_);\(&quot;$&quot;#,##0.0000\)"/>
    <numFmt numFmtId="166" formatCode="0.00000000"/>
    <numFmt numFmtId="167" formatCode="0.000"/>
  </numFmts>
  <fonts count="10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</font>
    <font>
      <b/>
      <sz val="10"/>
      <name val="Calibri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2"/>
      <name val="Arial"/>
      <family val="2"/>
    </font>
    <font>
      <sz val="11"/>
      <name val="Calibri"/>
      <family val="2"/>
      <scheme val="minor"/>
    </font>
    <font>
      <sz val="12"/>
      <name val="Tms Rmn"/>
    </font>
    <font>
      <u/>
      <sz val="10"/>
      <color indexed="12"/>
      <name val="Arial"/>
      <family val="2"/>
    </font>
    <font>
      <sz val="14"/>
      <name val="Arjun"/>
    </font>
    <font>
      <sz val="7"/>
      <name val="Small Fonts"/>
      <family val="2"/>
    </font>
    <font>
      <sz val="11"/>
      <color indexed="8"/>
      <name val="Calibri"/>
      <family val="2"/>
    </font>
    <font>
      <sz val="12"/>
      <name val="Trebuchet MS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</font>
    <font>
      <sz val="12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DevLys 01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sz val="10"/>
      <name val="DevLys 010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Aharoni"/>
      <charset val="177"/>
    </font>
    <font>
      <sz val="12"/>
      <name val="DevLys 010"/>
    </font>
    <font>
      <sz val="14"/>
      <name val="Times New Roman"/>
      <family val="1"/>
    </font>
    <font>
      <b/>
      <sz val="12"/>
      <name val="DevLys 010"/>
    </font>
    <font>
      <sz val="13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96">
    <xf numFmtId="0" fontId="0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67" fillId="0" borderId="0" applyNumberFormat="0" applyFill="0" applyBorder="0" applyAlignment="0" applyProtection="0"/>
    <xf numFmtId="0" fontId="6" fillId="0" borderId="0"/>
    <xf numFmtId="0" fontId="12" fillId="0" borderId="0"/>
    <xf numFmtId="0" fontId="5" fillId="0" borderId="0"/>
    <xf numFmtId="0" fontId="73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17" applyNumberFormat="0" applyAlignment="0" applyProtection="0">
      <alignment horizontal="left" vertical="center"/>
    </xf>
    <xf numFmtId="0" fontId="11" fillId="0" borderId="9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>
      <alignment horizontal="justify" vertical="top" wrapText="1"/>
    </xf>
    <xf numFmtId="0" fontId="75" fillId="0" borderId="0">
      <alignment horizontal="justify" vertical="justify" wrapText="1"/>
    </xf>
    <xf numFmtId="37" fontId="76" fillId="0" borderId="0"/>
    <xf numFmtId="37" fontId="76" fillId="0" borderId="0"/>
    <xf numFmtId="37" fontId="76" fillId="0" borderId="0"/>
    <xf numFmtId="165" fontId="12" fillId="0" borderId="0"/>
    <xf numFmtId="165" fontId="12" fillId="0" borderId="0"/>
    <xf numFmtId="165" fontId="12" fillId="0" borderId="0"/>
    <xf numFmtId="0" fontId="77" fillId="0" borderId="0"/>
    <xf numFmtId="0" fontId="77" fillId="0" borderId="0"/>
    <xf numFmtId="0" fontId="77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77" fillId="0" borderId="0"/>
    <xf numFmtId="0" fontId="77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105" fillId="0" borderId="0" applyFont="0" applyFill="0" applyBorder="0" applyAlignment="0" applyProtection="0"/>
  </cellStyleXfs>
  <cellXfs count="1420">
    <xf numFmtId="0" fontId="0" fillId="0" borderId="0" xfId="0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11" fillId="0" borderId="0" xfId="0" applyFont="1"/>
    <xf numFmtId="0" fontId="7" fillId="0" borderId="0" xfId="0" applyFont="1"/>
    <xf numFmtId="0" fontId="12" fillId="0" borderId="0" xfId="0" applyFont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Border="1"/>
    <xf numFmtId="0" fontId="14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2" fillId="0" borderId="5" xfId="0" applyFont="1" applyBorder="1"/>
    <xf numFmtId="0" fontId="12" fillId="0" borderId="6" xfId="0" applyFont="1" applyBorder="1"/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12" fillId="0" borderId="0" xfId="0" applyFont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/>
    <xf numFmtId="0" fontId="20" fillId="0" borderId="2" xfId="0" applyFont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20" fillId="0" borderId="0" xfId="0" applyFont="1"/>
    <xf numFmtId="0" fontId="18" fillId="0" borderId="0" xfId="0" applyFont="1" applyBorder="1"/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0" xfId="0" applyFont="1"/>
    <xf numFmtId="0" fontId="22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/>
    </xf>
    <xf numFmtId="0" fontId="22" fillId="0" borderId="0" xfId="0" applyFont="1"/>
    <xf numFmtId="0" fontId="0" fillId="0" borderId="5" xfId="0" applyBorder="1"/>
    <xf numFmtId="0" fontId="22" fillId="0" borderId="2" xfId="0" quotePrefix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wrapText="1"/>
    </xf>
    <xf numFmtId="0" fontId="12" fillId="0" borderId="0" xfId="0" quotePrefix="1" applyFont="1" applyBorder="1" applyAlignment="1">
      <alignment horizontal="center"/>
    </xf>
    <xf numFmtId="0" fontId="24" fillId="0" borderId="0" xfId="1" applyFont="1"/>
    <xf numFmtId="0" fontId="52" fillId="0" borderId="0" xfId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7" fillId="0" borderId="2" xfId="1" applyFont="1" applyBorder="1" applyAlignment="1">
      <alignment horizontal="center" vertical="top" wrapText="1"/>
    </xf>
    <xf numFmtId="0" fontId="12" fillId="0" borderId="0" xfId="3"/>
    <xf numFmtId="0" fontId="9" fillId="0" borderId="0" xfId="3" applyFont="1"/>
    <xf numFmtId="0" fontId="7" fillId="0" borderId="2" xfId="3" applyFont="1" applyBorder="1" applyAlignment="1">
      <alignment horizontal="center"/>
    </xf>
    <xf numFmtId="0" fontId="12" fillId="0" borderId="2" xfId="3" applyBorder="1" applyAlignment="1">
      <alignment horizontal="center"/>
    </xf>
    <xf numFmtId="0" fontId="12" fillId="0" borderId="2" xfId="3" applyBorder="1"/>
    <xf numFmtId="0" fontId="12" fillId="0" borderId="0" xfId="3" applyFill="1" applyBorder="1" applyAlignment="1">
      <alignment horizontal="left"/>
    </xf>
    <xf numFmtId="0" fontId="7" fillId="0" borderId="0" xfId="3" applyFont="1" applyBorder="1" applyAlignment="1">
      <alignment horizontal="center"/>
    </xf>
    <xf numFmtId="0" fontId="12" fillId="0" borderId="0" xfId="3" applyBorder="1"/>
    <xf numFmtId="0" fontId="11" fillId="0" borderId="0" xfId="3" applyFont="1"/>
    <xf numFmtId="0" fontId="7" fillId="0" borderId="0" xfId="3" applyFont="1"/>
    <xf numFmtId="0" fontId="8" fillId="0" borderId="0" xfId="3" applyFont="1" applyAlignment="1"/>
    <xf numFmtId="0" fontId="22" fillId="0" borderId="7" xfId="0" applyFont="1" applyBorder="1" applyAlignment="1"/>
    <xf numFmtId="0" fontId="7" fillId="0" borderId="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2" fillId="0" borderId="8" xfId="0" applyFont="1" applyBorder="1"/>
    <xf numFmtId="0" fontId="7" fillId="0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1" fillId="0" borderId="0" xfId="0" applyFont="1" applyAlignment="1"/>
    <xf numFmtId="0" fontId="24" fillId="0" borderId="2" xfId="1" applyFont="1" applyBorder="1"/>
    <xf numFmtId="0" fontId="24" fillId="0" borderId="2" xfId="1" applyFont="1" applyBorder="1" applyAlignment="1">
      <alignment wrapText="1"/>
    </xf>
    <xf numFmtId="0" fontId="24" fillId="0" borderId="2" xfId="1" applyFont="1" applyBorder="1" applyAlignment="1"/>
    <xf numFmtId="0" fontId="24" fillId="0" borderId="0" xfId="1" applyFont="1" applyBorder="1"/>
    <xf numFmtId="0" fontId="7" fillId="0" borderId="10" xfId="0" applyFont="1" applyFill="1" applyBorder="1" applyAlignment="1">
      <alignment horizontal="center" vertical="top" wrapText="1"/>
    </xf>
    <xf numFmtId="0" fontId="22" fillId="0" borderId="0" xfId="0" applyFont="1" applyBorder="1" applyAlignment="1"/>
    <xf numFmtId="0" fontId="15" fillId="0" borderId="0" xfId="0" applyFont="1" applyBorder="1"/>
    <xf numFmtId="0" fontId="18" fillId="0" borderId="0" xfId="0" applyFont="1" applyBorder="1" applyAlignment="1"/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/>
    </xf>
    <xf numFmtId="0" fontId="7" fillId="0" borderId="0" xfId="3" applyFont="1" applyBorder="1"/>
    <xf numFmtId="0" fontId="11" fillId="0" borderId="0" xfId="0" applyFont="1" applyBorder="1"/>
    <xf numFmtId="0" fontId="11" fillId="0" borderId="2" xfId="0" applyFont="1" applyBorder="1"/>
    <xf numFmtId="0" fontId="16" fillId="0" borderId="0" xfId="0" applyFont="1" applyAlignment="1">
      <alignment horizontal="center"/>
    </xf>
    <xf numFmtId="0" fontId="16" fillId="0" borderId="0" xfId="3" applyFont="1" applyAlignment="1"/>
    <xf numFmtId="0" fontId="11" fillId="0" borderId="7" xfId="0" applyFont="1" applyBorder="1" applyAlignment="1"/>
    <xf numFmtId="0" fontId="11" fillId="0" borderId="0" xfId="3" applyFont="1" applyAlignment="1">
      <alignment vertical="top" wrapText="1"/>
    </xf>
    <xf numFmtId="0" fontId="19" fillId="0" borderId="0" xfId="0" applyFont="1" applyAlignment="1">
      <alignment horizontal="left"/>
    </xf>
    <xf numFmtId="0" fontId="12" fillId="0" borderId="0" xfId="1" applyFont="1"/>
    <xf numFmtId="0" fontId="30" fillId="0" borderId="2" xfId="0" applyFont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12" fillId="0" borderId="2" xfId="0" applyFont="1" applyBorder="1" applyAlignment="1">
      <alignment wrapText="1"/>
    </xf>
    <xf numFmtId="0" fontId="33" fillId="0" borderId="10" xfId="1" applyFont="1" applyBorder="1" applyAlignment="1">
      <alignment horizontal="center" wrapText="1"/>
    </xf>
    <xf numFmtId="0" fontId="33" fillId="0" borderId="1" xfId="1" applyFont="1" applyBorder="1" applyAlignment="1">
      <alignment horizontal="center"/>
    </xf>
    <xf numFmtId="0" fontId="0" fillId="0" borderId="6" xfId="0" applyBorder="1"/>
    <xf numFmtId="0" fontId="11" fillId="0" borderId="0" xfId="0" applyFont="1" applyBorder="1" applyAlignment="1"/>
    <xf numFmtId="0" fontId="7" fillId="0" borderId="2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/>
    </xf>
    <xf numFmtId="0" fontId="13" fillId="0" borderId="2" xfId="3" applyFont="1" applyBorder="1" applyAlignment="1">
      <alignment horizontal="left" vertical="center" wrapText="1"/>
    </xf>
    <xf numFmtId="0" fontId="12" fillId="0" borderId="0" xfId="4"/>
    <xf numFmtId="0" fontId="11" fillId="0" borderId="0" xfId="4" applyFont="1" applyAlignment="1"/>
    <xf numFmtId="0" fontId="17" fillId="0" borderId="0" xfId="4" applyFont="1" applyAlignment="1"/>
    <xf numFmtId="0" fontId="9" fillId="0" borderId="0" xfId="4" applyFont="1"/>
    <xf numFmtId="0" fontId="22" fillId="0" borderId="2" xfId="4" applyFont="1" applyBorder="1" applyAlignment="1">
      <alignment horizontal="center" vertical="top" wrapText="1"/>
    </xf>
    <xf numFmtId="0" fontId="22" fillId="0" borderId="0" xfId="4" applyFont="1"/>
    <xf numFmtId="0" fontId="22" fillId="0" borderId="2" xfId="4" applyFont="1" applyBorder="1"/>
    <xf numFmtId="0" fontId="22" fillId="0" borderId="0" xfId="4" applyFont="1" applyBorder="1"/>
    <xf numFmtId="0" fontId="7" fillId="0" borderId="0" xfId="4" applyFont="1"/>
    <xf numFmtId="0" fontId="22" fillId="0" borderId="2" xfId="4" applyFont="1" applyBorder="1" applyAlignment="1">
      <alignment horizontal="center"/>
    </xf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0" fontId="7" fillId="0" borderId="2" xfId="4" applyFont="1" applyBorder="1" applyAlignment="1">
      <alignment horizontal="left"/>
    </xf>
    <xf numFmtId="0" fontId="7" fillId="0" borderId="2" xfId="4" applyFont="1" applyBorder="1" applyAlignment="1">
      <alignment horizontal="left" wrapText="1"/>
    </xf>
    <xf numFmtId="0" fontId="12" fillId="0" borderId="0" xfId="4" applyFill="1" applyBorder="1" applyAlignment="1">
      <alignment horizontal="left"/>
    </xf>
    <xf numFmtId="0" fontId="11" fillId="0" borderId="0" xfId="4" applyFont="1"/>
    <xf numFmtId="0" fontId="12" fillId="0" borderId="0" xfId="5"/>
    <xf numFmtId="0" fontId="8" fillId="0" borderId="0" xfId="5" applyFont="1" applyAlignment="1">
      <alignment horizontal="right"/>
    </xf>
    <xf numFmtId="0" fontId="9" fillId="0" borderId="0" xfId="5" applyFont="1" applyAlignment="1">
      <alignment horizontal="right"/>
    </xf>
    <xf numFmtId="0" fontId="7" fillId="0" borderId="2" xfId="5" applyFont="1" applyBorder="1" applyAlignment="1">
      <alignment horizontal="center" vertical="center"/>
    </xf>
    <xf numFmtId="0" fontId="18" fillId="0" borderId="2" xfId="5" applyFont="1" applyBorder="1" applyAlignment="1">
      <alignment horizontal="left" vertical="top" wrapText="1"/>
    </xf>
    <xf numFmtId="0" fontId="18" fillId="0" borderId="2" xfId="5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39" fillId="0" borderId="0" xfId="0" applyFont="1"/>
    <xf numFmtId="0" fontId="40" fillId="0" borderId="0" xfId="0" applyFont="1" applyBorder="1" applyAlignment="1"/>
    <xf numFmtId="0" fontId="40" fillId="0" borderId="1" xfId="0" applyFont="1" applyBorder="1" applyAlignment="1">
      <alignment vertical="top" wrapText="1"/>
    </xf>
    <xf numFmtId="0" fontId="40" fillId="2" borderId="1" xfId="0" applyFont="1" applyFill="1" applyBorder="1" applyAlignment="1">
      <alignment vertical="center" wrapText="1"/>
    </xf>
    <xf numFmtId="0" fontId="41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55" fillId="0" borderId="0" xfId="0" applyFont="1"/>
    <xf numFmtId="0" fontId="7" fillId="0" borderId="0" xfId="1" applyFont="1"/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/>
    </xf>
    <xf numFmtId="0" fontId="11" fillId="0" borderId="0" xfId="1" applyFont="1"/>
    <xf numFmtId="0" fontId="7" fillId="0" borderId="0" xfId="1" applyFont="1" applyAlignment="1"/>
    <xf numFmtId="0" fontId="7" fillId="0" borderId="0" xfId="1" applyFont="1" applyBorder="1" applyAlignment="1"/>
    <xf numFmtId="0" fontId="7" fillId="0" borderId="0" xfId="1" applyFont="1" applyBorder="1"/>
    <xf numFmtId="0" fontId="41" fillId="0" borderId="2" xfId="0" applyFont="1" applyBorder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22" fillId="0" borderId="0" xfId="1" applyFont="1"/>
    <xf numFmtId="0" fontId="20" fillId="0" borderId="0" xfId="1" applyFont="1" applyBorder="1" applyAlignment="1">
      <alignment wrapTex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7" fillId="0" borderId="0" xfId="0" applyFont="1" applyAlignment="1"/>
    <xf numFmtId="0" fontId="38" fillId="0" borderId="0" xfId="0" applyFont="1" applyAlignment="1"/>
    <xf numFmtId="0" fontId="41" fillId="0" borderId="0" xfId="0" applyFont="1" applyBorder="1" applyAlignment="1"/>
    <xf numFmtId="0" fontId="40" fillId="0" borderId="2" xfId="0" applyFont="1" applyBorder="1" applyAlignment="1">
      <alignment horizontal="center" vertical="top" wrapText="1"/>
    </xf>
    <xf numFmtId="0" fontId="57" fillId="0" borderId="2" xfId="0" applyFont="1" applyBorder="1" applyAlignment="1">
      <alignment vertical="top" wrapText="1"/>
    </xf>
    <xf numFmtId="0" fontId="5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0" borderId="0" xfId="0" applyFont="1" applyAlignment="1">
      <alignment horizontal="center"/>
    </xf>
    <xf numFmtId="0" fontId="61" fillId="0" borderId="2" xfId="0" applyFont="1" applyBorder="1" applyAlignment="1">
      <alignment vertical="top" wrapText="1"/>
    </xf>
    <xf numFmtId="0" fontId="61" fillId="0" borderId="2" xfId="0" applyFont="1" applyBorder="1" applyAlignment="1">
      <alignment horizontal="center" vertical="top" wrapText="1"/>
    </xf>
    <xf numFmtId="0" fontId="53" fillId="0" borderId="0" xfId="0" applyFont="1"/>
    <xf numFmtId="0" fontId="62" fillId="0" borderId="2" xfId="0" applyFont="1" applyBorder="1" applyAlignment="1">
      <alignment vertical="center" wrapText="1"/>
    </xf>
    <xf numFmtId="0" fontId="62" fillId="0" borderId="2" xfId="0" applyFont="1" applyBorder="1" applyAlignment="1">
      <alignment horizontal="left" vertical="center" wrapText="1" indent="2"/>
    </xf>
    <xf numFmtId="0" fontId="62" fillId="0" borderId="0" xfId="0" applyFont="1" applyBorder="1" applyAlignment="1">
      <alignment horizontal="left" vertical="center" wrapText="1" indent="2"/>
    </xf>
    <xf numFmtId="0" fontId="62" fillId="0" borderId="0" xfId="0" applyFont="1" applyBorder="1" applyAlignment="1">
      <alignment vertical="center" wrapText="1"/>
    </xf>
    <xf numFmtId="0" fontId="53" fillId="0" borderId="2" xfId="0" applyFont="1" applyBorder="1" applyAlignment="1">
      <alignment vertical="top" wrapText="1"/>
    </xf>
    <xf numFmtId="0" fontId="53" fillId="0" borderId="5" xfId="0" applyFont="1" applyBorder="1" applyAlignment="1">
      <alignment horizontal="center" vertical="top" wrapText="1"/>
    </xf>
    <xf numFmtId="0" fontId="62" fillId="0" borderId="5" xfId="0" applyFont="1" applyBorder="1" applyAlignment="1">
      <alignment vertical="center" wrapText="1"/>
    </xf>
    <xf numFmtId="0" fontId="53" fillId="0" borderId="2" xfId="0" applyFont="1" applyBorder="1"/>
    <xf numFmtId="0" fontId="6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12" fillId="3" borderId="0" xfId="0" applyFont="1" applyFill="1"/>
    <xf numFmtId="0" fontId="17" fillId="3" borderId="0" xfId="0" applyFont="1" applyFill="1"/>
    <xf numFmtId="0" fontId="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0" fontId="7" fillId="0" borderId="2" xfId="3" applyFont="1" applyFill="1" applyBorder="1" applyAlignment="1">
      <alignment horizontal="left" vertical="center" wrapText="1"/>
    </xf>
    <xf numFmtId="0" fontId="12" fillId="2" borderId="0" xfId="0" applyFont="1" applyFill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0" xfId="0" applyFont="1" applyFill="1"/>
    <xf numFmtId="0" fontId="7" fillId="0" borderId="0" xfId="3" applyFont="1" applyAlignment="1"/>
    <xf numFmtId="0" fontId="22" fillId="0" borderId="0" xfId="3" applyFont="1" applyAlignment="1">
      <alignment horizontal="right"/>
    </xf>
    <xf numFmtId="0" fontId="25" fillId="0" borderId="2" xfId="1" applyFont="1" applyBorder="1"/>
    <xf numFmtId="0" fontId="39" fillId="2" borderId="0" xfId="0" applyFont="1" applyFill="1"/>
    <xf numFmtId="0" fontId="53" fillId="2" borderId="2" xfId="0" applyFont="1" applyFill="1" applyBorder="1" applyAlignment="1">
      <alignment horizontal="center" vertical="top" wrapText="1"/>
    </xf>
    <xf numFmtId="0" fontId="40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52" fillId="0" borderId="2" xfId="0" applyFont="1" applyBorder="1" applyAlignment="1">
      <alignment horizontal="center"/>
    </xf>
    <xf numFmtId="0" fontId="39" fillId="0" borderId="2" xfId="0" quotePrefix="1" applyFont="1" applyBorder="1" applyAlignment="1">
      <alignment horizontal="center" vertical="top" wrapText="1"/>
    </xf>
    <xf numFmtId="0" fontId="41" fillId="0" borderId="3" xfId="0" applyFont="1" applyBorder="1" applyAlignment="1">
      <alignment horizontal="center" vertical="top" wrapText="1"/>
    </xf>
    <xf numFmtId="0" fontId="15" fillId="2" borderId="0" xfId="0" applyFont="1" applyFill="1" applyAlignment="1">
      <alignment horizontal="right"/>
    </xf>
    <xf numFmtId="0" fontId="20" fillId="0" borderId="0" xfId="0" applyFont="1" applyAlignment="1"/>
    <xf numFmtId="0" fontId="40" fillId="0" borderId="1" xfId="0" applyFont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top" wrapText="1"/>
    </xf>
    <xf numFmtId="0" fontId="7" fillId="0" borderId="0" xfId="2" applyFont="1"/>
    <xf numFmtId="0" fontId="7" fillId="0" borderId="0" xfId="2" applyFont="1" applyAlignment="1">
      <alignment horizontal="center" vertical="top" wrapText="1"/>
    </xf>
    <xf numFmtId="0" fontId="7" fillId="0" borderId="0" xfId="2" applyFont="1" applyAlignment="1"/>
    <xf numFmtId="0" fontId="7" fillId="0" borderId="0" xfId="2" applyFont="1" applyAlignment="1">
      <alignment horizontal="center"/>
    </xf>
    <xf numFmtId="0" fontId="19" fillId="0" borderId="0" xfId="3" applyFont="1" applyAlignment="1">
      <alignment horizontal="left"/>
    </xf>
    <xf numFmtId="0" fontId="12" fillId="0" borderId="0" xfId="3" applyFont="1" applyBorder="1"/>
    <xf numFmtId="0" fontId="12" fillId="0" borderId="2" xfId="3" applyFont="1" applyBorder="1" applyAlignment="1">
      <alignment horizontal="center"/>
    </xf>
    <xf numFmtId="0" fontId="62" fillId="0" borderId="2" xfId="0" applyFont="1" applyBorder="1" applyAlignment="1">
      <alignment vertical="center"/>
    </xf>
    <xf numFmtId="0" fontId="40" fillId="0" borderId="1" xfId="0" applyFont="1" applyBorder="1" applyAlignment="1">
      <alignment vertical="center" wrapText="1"/>
    </xf>
    <xf numFmtId="0" fontId="17" fillId="2" borderId="0" xfId="0" applyFont="1" applyFill="1"/>
    <xf numFmtId="0" fontId="15" fillId="0" borderId="2" xfId="3" applyFont="1" applyBorder="1" applyAlignment="1">
      <alignment horizontal="center" vertical="top" wrapText="1"/>
    </xf>
    <xf numFmtId="0" fontId="22" fillId="0" borderId="2" xfId="3" applyFont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22" fillId="3" borderId="0" xfId="0" applyFont="1" applyFill="1"/>
    <xf numFmtId="0" fontId="40" fillId="2" borderId="12" xfId="0" applyFont="1" applyFill="1" applyBorder="1" applyAlignment="1">
      <alignment horizontal="center" vertical="top" wrapText="1"/>
    </xf>
    <xf numFmtId="0" fontId="41" fillId="0" borderId="5" xfId="0" quotePrefix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top" wrapText="1"/>
    </xf>
    <xf numFmtId="0" fontId="67" fillId="0" borderId="2" xfId="6" applyBorder="1"/>
    <xf numFmtId="0" fontId="67" fillId="0" borderId="2" xfId="6" applyBorder="1" applyAlignment="1">
      <alignment horizontal="left"/>
    </xf>
    <xf numFmtId="0" fontId="67" fillId="0" borderId="2" xfId="6" applyFill="1" applyBorder="1"/>
    <xf numFmtId="0" fontId="12" fillId="0" borderId="2" xfId="0" applyFont="1" applyBorder="1" applyAlignment="1">
      <alignment horizontal="center"/>
    </xf>
    <xf numFmtId="0" fontId="12" fillId="0" borderId="0" xfId="0" applyFont="1"/>
    <xf numFmtId="0" fontId="54" fillId="0" borderId="0" xfId="3" applyFont="1" applyAlignment="1">
      <alignment horizontal="center"/>
    </xf>
    <xf numFmtId="0" fontId="39" fillId="0" borderId="0" xfId="3" applyFont="1"/>
    <xf numFmtId="0" fontId="40" fillId="0" borderId="0" xfId="3" applyFont="1"/>
    <xf numFmtId="0" fontId="12" fillId="0" borderId="0" xfId="3" applyAlignment="1">
      <alignment horizontal="right"/>
    </xf>
    <xf numFmtId="0" fontId="12" fillId="0" borderId="2" xfId="3" applyBorder="1" applyAlignment="1">
      <alignment horizontal="center" vertical="center" wrapText="1"/>
    </xf>
    <xf numFmtId="0" fontId="12" fillId="2" borderId="2" xfId="3" applyFill="1" applyBorder="1" applyAlignment="1">
      <alignment horizontal="center" vertical="center" wrapText="1"/>
    </xf>
    <xf numFmtId="0" fontId="65" fillId="2" borderId="2" xfId="3" applyFont="1" applyFill="1" applyBorder="1" applyAlignment="1">
      <alignment horizontal="center" vertical="center" wrapText="1"/>
    </xf>
    <xf numFmtId="0" fontId="12" fillId="2" borderId="2" xfId="3" applyFill="1" applyBorder="1"/>
    <xf numFmtId="0" fontId="53" fillId="0" borderId="0" xfId="3" applyFont="1" applyAlignment="1">
      <alignment horizontal="center"/>
    </xf>
    <xf numFmtId="0" fontId="12" fillId="0" borderId="0" xfId="3" applyAlignment="1">
      <alignment vertical="center"/>
    </xf>
    <xf numFmtId="0" fontId="62" fillId="0" borderId="0" xfId="3" applyFont="1" applyAlignment="1">
      <alignment vertical="center"/>
    </xf>
    <xf numFmtId="0" fontId="12" fillId="0" borderId="2" xfId="8" applyFont="1" applyFill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12" fillId="0" borderId="0" xfId="0" applyFont="1"/>
    <xf numFmtId="0" fontId="69" fillId="0" borderId="2" xfId="0" applyFont="1" applyBorder="1" applyAlignment="1">
      <alignment horizontal="center"/>
    </xf>
    <xf numFmtId="0" fontId="69" fillId="0" borderId="2" xfId="8" applyFont="1" applyFill="1" applyBorder="1" applyAlignment="1">
      <alignment vertical="center"/>
    </xf>
    <xf numFmtId="0" fontId="69" fillId="0" borderId="2" xfId="0" applyFont="1" applyBorder="1"/>
    <xf numFmtId="0" fontId="69" fillId="0" borderId="6" xfId="0" applyFont="1" applyBorder="1"/>
    <xf numFmtId="0" fontId="69" fillId="0" borderId="0" xfId="0" applyFont="1"/>
    <xf numFmtId="0" fontId="69" fillId="0" borderId="5" xfId="0" applyFont="1" applyBorder="1"/>
    <xf numFmtId="0" fontId="12" fillId="0" borderId="0" xfId="0" applyFont="1"/>
    <xf numFmtId="0" fontId="12" fillId="2" borderId="2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0" fontId="12" fillId="0" borderId="2" xfId="0" applyFont="1" applyBorder="1" applyAlignment="1">
      <alignment horizontal="right" wrapText="1"/>
    </xf>
    <xf numFmtId="0" fontId="12" fillId="0" borderId="2" xfId="0" quotePrefix="1" applyFont="1" applyBorder="1" applyAlignment="1">
      <alignment horizontal="right" vertical="top" wrapText="1"/>
    </xf>
    <xf numFmtId="0" fontId="12" fillId="0" borderId="5" xfId="0" quotePrefix="1" applyFont="1" applyBorder="1" applyAlignment="1">
      <alignment horizontal="right" vertical="top" wrapText="1"/>
    </xf>
    <xf numFmtId="0" fontId="65" fillId="0" borderId="2" xfId="0" applyFont="1" applyBorder="1" applyAlignment="1">
      <alignment horizontal="right"/>
    </xf>
    <xf numFmtId="0" fontId="12" fillId="0" borderId="0" xfId="0" applyFont="1"/>
    <xf numFmtId="0" fontId="7" fillId="2" borderId="2" xfId="0" applyFont="1" applyFill="1" applyBorder="1"/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12" fillId="0" borderId="0" xfId="0" applyFont="1"/>
    <xf numFmtId="1" fontId="7" fillId="0" borderId="2" xfId="0" applyNumberFormat="1" applyFont="1" applyBorder="1"/>
    <xf numFmtId="1" fontId="7" fillId="0" borderId="8" xfId="0" applyNumberFormat="1" applyFont="1" applyBorder="1"/>
    <xf numFmtId="1" fontId="7" fillId="0" borderId="6" xfId="0" applyNumberFormat="1" applyFont="1" applyBorder="1"/>
    <xf numFmtId="0" fontId="7" fillId="0" borderId="4" xfId="0" applyFont="1" applyBorder="1"/>
    <xf numFmtId="0" fontId="0" fillId="0" borderId="0" xfId="0" applyFill="1" applyBorder="1"/>
    <xf numFmtId="0" fontId="70" fillId="0" borderId="2" xfId="0" applyFont="1" applyBorder="1" applyAlignment="1">
      <alignment horizontal="center" vertical="top" wrapText="1"/>
    </xf>
    <xf numFmtId="0" fontId="7" fillId="0" borderId="6" xfId="0" applyFont="1" applyBorder="1"/>
    <xf numFmtId="0" fontId="7" fillId="0" borderId="5" xfId="0" applyFont="1" applyBorder="1"/>
    <xf numFmtId="2" fontId="18" fillId="0" borderId="2" xfId="0" applyNumberFormat="1" applyFont="1" applyBorder="1" applyAlignment="1">
      <alignment horizontal="center"/>
    </xf>
    <xf numFmtId="2" fontId="18" fillId="0" borderId="2" xfId="0" applyNumberFormat="1" applyFont="1" applyBorder="1"/>
    <xf numFmtId="2" fontId="0" fillId="0" borderId="2" xfId="0" applyNumberFormat="1" applyBorder="1"/>
    <xf numFmtId="1" fontId="7" fillId="2" borderId="2" xfId="0" applyNumberFormat="1" applyFont="1" applyFill="1" applyBorder="1" applyAlignment="1">
      <alignment horizontal="center"/>
    </xf>
    <xf numFmtId="1" fontId="0" fillId="0" borderId="0" xfId="0" applyNumberFormat="1"/>
    <xf numFmtId="1" fontId="7" fillId="0" borderId="0" xfId="2" applyNumberFormat="1" applyFont="1" applyAlignment="1">
      <alignment horizontal="center" vertical="top" wrapText="1"/>
    </xf>
    <xf numFmtId="0" fontId="41" fillId="0" borderId="2" xfId="0" quotePrefix="1" applyFont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39" fillId="0" borderId="2" xfId="0" quotePrefix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10" fillId="0" borderId="0" xfId="3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12" fillId="0" borderId="0" xfId="0" applyFont="1"/>
    <xf numFmtId="0" fontId="7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7" fillId="0" borderId="2" xfId="0" applyFont="1" applyBorder="1" applyAlignment="1">
      <alignment horizontal="center" vertical="top" wrapText="1"/>
    </xf>
    <xf numFmtId="0" fontId="57" fillId="0" borderId="3" xfId="0" applyFont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3" applyFont="1" applyBorder="1" applyAlignment="1">
      <alignment horizontal="center" vertical="top" wrapText="1"/>
    </xf>
    <xf numFmtId="0" fontId="11" fillId="0" borderId="0" xfId="3" applyFont="1" applyAlignment="1">
      <alignment horizontal="center"/>
    </xf>
    <xf numFmtId="0" fontId="0" fillId="0" borderId="0" xfId="0" applyAlignment="1">
      <alignment horizontal="left"/>
    </xf>
    <xf numFmtId="0" fontId="7" fillId="0" borderId="2" xfId="3" applyFont="1" applyBorder="1" applyAlignment="1">
      <alignment horizontal="center" vertical="top"/>
    </xf>
    <xf numFmtId="0" fontId="12" fillId="0" borderId="0" xfId="3" applyAlignment="1">
      <alignment horizontal="left"/>
    </xf>
    <xf numFmtId="0" fontId="60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left"/>
    </xf>
    <xf numFmtId="0" fontId="12" fillId="0" borderId="0" xfId="3" applyFont="1"/>
    <xf numFmtId="0" fontId="7" fillId="0" borderId="0" xfId="3" applyFont="1" applyAlignment="1">
      <alignment horizontal="right" vertical="top" wrapText="1"/>
    </xf>
    <xf numFmtId="0" fontId="7" fillId="0" borderId="0" xfId="9" applyFont="1"/>
    <xf numFmtId="0" fontId="7" fillId="0" borderId="0" xfId="9" applyFont="1" applyBorder="1" applyAlignment="1">
      <alignment horizontal="center" vertical="top" wrapText="1"/>
    </xf>
    <xf numFmtId="0" fontId="20" fillId="0" borderId="0" xfId="9" applyFont="1" applyBorder="1" applyAlignment="1">
      <alignment horizontal="left"/>
    </xf>
    <xf numFmtId="0" fontId="7" fillId="0" borderId="0" xfId="9" applyFont="1" applyBorder="1" applyAlignment="1">
      <alignment horizontal="left" vertical="center"/>
    </xf>
    <xf numFmtId="0" fontId="7" fillId="0" borderId="0" xfId="9" applyFont="1" applyAlignment="1">
      <alignment horizontal="left" vertical="center"/>
    </xf>
    <xf numFmtId="0" fontId="18" fillId="0" borderId="0" xfId="9" applyFont="1" applyBorder="1" applyAlignment="1"/>
    <xf numFmtId="0" fontId="12" fillId="0" borderId="0" xfId="9" applyFont="1"/>
    <xf numFmtId="0" fontId="7" fillId="0" borderId="0" xfId="9" applyFont="1" applyAlignment="1">
      <alignment vertical="top" wrapText="1"/>
    </xf>
    <xf numFmtId="0" fontId="7" fillId="0" borderId="0" xfId="9" applyFont="1" applyBorder="1"/>
    <xf numFmtId="0" fontId="7" fillId="0" borderId="0" xfId="9" applyFont="1" applyBorder="1" applyAlignment="1">
      <alignment horizontal="left"/>
    </xf>
    <xf numFmtId="0" fontId="7" fillId="2" borderId="2" xfId="9" quotePrefix="1" applyFont="1" applyFill="1" applyBorder="1" applyAlignment="1">
      <alignment horizontal="center" vertical="center" wrapText="1"/>
    </xf>
    <xf numFmtId="0" fontId="22" fillId="2" borderId="3" xfId="9" quotePrefix="1" applyFont="1" applyFill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/>
    </xf>
    <xf numFmtId="0" fontId="7" fillId="0" borderId="2" xfId="9" applyFont="1" applyBorder="1" applyAlignment="1">
      <alignment horizontal="left" vertical="center"/>
    </xf>
    <xf numFmtId="0" fontId="12" fillId="0" borderId="2" xfId="9" applyFont="1" applyBorder="1" applyAlignment="1">
      <alignment horizontal="center" vertical="center"/>
    </xf>
    <xf numFmtId="0" fontId="7" fillId="0" borderId="2" xfId="9" applyFont="1" applyBorder="1" applyAlignment="1">
      <alignment horizontal="center"/>
    </xf>
    <xf numFmtId="0" fontId="7" fillId="0" borderId="2" xfId="9" applyFont="1" applyBorder="1" applyAlignment="1">
      <alignment horizontal="left"/>
    </xf>
    <xf numFmtId="0" fontId="12" fillId="0" borderId="2" xfId="9" applyFont="1" applyBorder="1" applyAlignment="1">
      <alignment horizontal="center"/>
    </xf>
    <xf numFmtId="0" fontId="7" fillId="0" borderId="2" xfId="9" applyFont="1" applyBorder="1"/>
    <xf numFmtId="0" fontId="12" fillId="0" borderId="2" xfId="9" applyFont="1" applyBorder="1"/>
    <xf numFmtId="0" fontId="7" fillId="0" borderId="2" xfId="9" applyFont="1" applyBorder="1" applyAlignment="1">
      <alignment vertical="top" wrapText="1"/>
    </xf>
    <xf numFmtId="2" fontId="39" fillId="0" borderId="2" xfId="0" quotePrefix="1" applyNumberFormat="1" applyFont="1" applyBorder="1" applyAlignment="1">
      <alignment horizontal="right" vertical="top" wrapText="1"/>
    </xf>
    <xf numFmtId="2" fontId="7" fillId="0" borderId="2" xfId="0" applyNumberFormat="1" applyFont="1" applyBorder="1"/>
    <xf numFmtId="0" fontId="37" fillId="0" borderId="0" xfId="8" applyFont="1" applyAlignment="1"/>
    <xf numFmtId="0" fontId="45" fillId="0" borderId="0" xfId="8" applyFont="1" applyAlignment="1"/>
    <xf numFmtId="0" fontId="12" fillId="0" borderId="0" xfId="8"/>
    <xf numFmtId="0" fontId="39" fillId="0" borderId="0" xfId="8" applyFont="1"/>
    <xf numFmtId="0" fontId="40" fillId="0" borderId="0" xfId="8" applyFont="1" applyBorder="1" applyAlignment="1"/>
    <xf numFmtId="0" fontId="7" fillId="0" borderId="2" xfId="8" applyFont="1" applyBorder="1" applyAlignment="1">
      <alignment horizontal="center" vertical="top" wrapText="1"/>
    </xf>
    <xf numFmtId="0" fontId="40" fillId="0" borderId="2" xfId="8" applyFont="1" applyBorder="1" applyAlignment="1">
      <alignment horizontal="center" vertical="top" wrapText="1"/>
    </xf>
    <xf numFmtId="0" fontId="41" fillId="0" borderId="2" xfId="8" quotePrefix="1" applyFont="1" applyBorder="1" applyAlignment="1">
      <alignment horizontal="center" vertical="top" wrapText="1"/>
    </xf>
    <xf numFmtId="0" fontId="7" fillId="0" borderId="2" xfId="8" applyFont="1" applyBorder="1"/>
    <xf numFmtId="0" fontId="5" fillId="0" borderId="2" xfId="8" applyFont="1" applyBorder="1" applyAlignment="1">
      <alignment horizontal="center"/>
    </xf>
    <xf numFmtId="0" fontId="12" fillId="0" borderId="2" xfId="8" applyBorder="1"/>
    <xf numFmtId="0" fontId="39" fillId="0" borderId="2" xfId="8" quotePrefix="1" applyFont="1" applyBorder="1" applyAlignment="1">
      <alignment horizontal="right" vertical="top" wrapText="1"/>
    </xf>
    <xf numFmtId="0" fontId="12" fillId="2" borderId="2" xfId="8" applyFill="1" applyBorder="1"/>
    <xf numFmtId="0" fontId="39" fillId="0" borderId="2" xfId="8" quotePrefix="1" applyFont="1" applyBorder="1" applyAlignment="1">
      <alignment horizontal="center" vertical="top" wrapText="1"/>
    </xf>
    <xf numFmtId="0" fontId="12" fillId="2" borderId="2" xfId="8" applyFill="1" applyBorder="1" applyAlignment="1">
      <alignment horizontal="left" vertical="center"/>
    </xf>
    <xf numFmtId="0" fontId="12" fillId="0" borderId="2" xfId="8" applyFont="1" applyBorder="1" applyAlignment="1">
      <alignment horizontal="right"/>
    </xf>
    <xf numFmtId="0" fontId="12" fillId="0" borderId="2" xfId="8" applyFont="1" applyBorder="1" applyAlignment="1">
      <alignment horizontal="center"/>
    </xf>
    <xf numFmtId="0" fontId="12" fillId="0" borderId="0" xfId="8" applyFont="1"/>
    <xf numFmtId="0" fontId="12" fillId="4" borderId="2" xfId="8" applyFill="1" applyBorder="1"/>
    <xf numFmtId="0" fontId="72" fillId="4" borderId="2" xfId="8" applyFont="1" applyFill="1" applyBorder="1"/>
    <xf numFmtId="3" fontId="12" fillId="0" borderId="2" xfId="8" applyNumberFormat="1" applyFont="1" applyBorder="1" applyAlignment="1">
      <alignment horizontal="center"/>
    </xf>
    <xf numFmtId="0" fontId="72" fillId="2" borderId="2" xfId="8" applyFont="1" applyFill="1" applyBorder="1"/>
    <xf numFmtId="0" fontId="12" fillId="0" borderId="2" xfId="8" applyFont="1" applyBorder="1"/>
    <xf numFmtId="0" fontId="7" fillId="0" borderId="2" xfId="8" applyFont="1" applyFill="1" applyBorder="1"/>
    <xf numFmtId="0" fontId="7" fillId="0" borderId="2" xfId="8" applyFont="1" applyFill="1" applyBorder="1" applyAlignment="1">
      <alignment horizontal="right"/>
    </xf>
    <xf numFmtId="0" fontId="7" fillId="0" borderId="2" xfId="8" applyFont="1" applyBorder="1" applyAlignment="1">
      <alignment horizontal="center"/>
    </xf>
    <xf numFmtId="0" fontId="59" fillId="0" borderId="0" xfId="8" applyFont="1" applyAlignment="1">
      <alignment horizontal="center"/>
    </xf>
    <xf numFmtId="0" fontId="39" fillId="2" borderId="0" xfId="8" applyFont="1" applyFill="1"/>
    <xf numFmtId="0" fontId="37" fillId="2" borderId="0" xfId="8" applyFont="1" applyFill="1" applyAlignment="1">
      <alignment horizontal="center"/>
    </xf>
    <xf numFmtId="0" fontId="7" fillId="0" borderId="2" xfId="8" applyFont="1" applyBorder="1" applyAlignment="1">
      <alignment horizontal="center" vertical="top"/>
    </xf>
    <xf numFmtId="0" fontId="7" fillId="0" borderId="2" xfId="8" applyFont="1" applyFill="1" applyBorder="1" applyAlignment="1">
      <alignment horizontal="center" vertical="top" wrapText="1"/>
    </xf>
    <xf numFmtId="0" fontId="41" fillId="2" borderId="2" xfId="8" quotePrefix="1" applyFont="1" applyFill="1" applyBorder="1" applyAlignment="1">
      <alignment horizontal="center" vertical="top" wrapText="1"/>
    </xf>
    <xf numFmtId="0" fontId="12" fillId="0" borderId="2" xfId="223" applyFont="1" applyBorder="1" applyAlignment="1">
      <alignment horizontal="center"/>
    </xf>
    <xf numFmtId="0" fontId="12" fillId="2" borderId="2" xfId="8" applyFill="1" applyBorder="1" applyAlignment="1">
      <alignment horizontal="center"/>
    </xf>
    <xf numFmtId="0" fontId="39" fillId="2" borderId="2" xfId="8" quotePrefix="1" applyFont="1" applyFill="1" applyBorder="1" applyAlignment="1">
      <alignment horizontal="center" vertical="top" wrapText="1"/>
    </xf>
    <xf numFmtId="0" fontId="12" fillId="2" borderId="2" xfId="8" applyFont="1" applyFill="1" applyBorder="1" applyAlignment="1">
      <alignment horizontal="center"/>
    </xf>
    <xf numFmtId="0" fontId="12" fillId="0" borderId="2" xfId="1749" applyFont="1" applyBorder="1" applyAlignment="1">
      <alignment horizontal="center"/>
    </xf>
    <xf numFmtId="0" fontId="12" fillId="0" borderId="2" xfId="8" applyBorder="1" applyAlignment="1">
      <alignment horizontal="center"/>
    </xf>
    <xf numFmtId="0" fontId="7" fillId="2" borderId="2" xfId="8" applyFont="1" applyFill="1" applyBorder="1" applyAlignment="1">
      <alignment horizontal="center"/>
    </xf>
    <xf numFmtId="0" fontId="12" fillId="2" borderId="0" xfId="8" applyFill="1"/>
    <xf numFmtId="0" fontId="7" fillId="0" borderId="0" xfId="1749" applyFont="1" applyAlignment="1">
      <alignment horizontal="center"/>
    </xf>
    <xf numFmtId="0" fontId="39" fillId="0" borderId="2" xfId="8" applyFont="1" applyBorder="1" applyAlignment="1">
      <alignment horizontal="center" vertical="top" wrapText="1"/>
    </xf>
    <xf numFmtId="0" fontId="12" fillId="0" borderId="2" xfId="8" applyFont="1" applyBorder="1" applyAlignment="1">
      <alignment horizontal="center" vertical="top" wrapText="1"/>
    </xf>
    <xf numFmtId="0" fontId="50" fillId="0" borderId="2" xfId="8" quotePrefix="1" applyFont="1" applyBorder="1" applyAlignment="1">
      <alignment horizontal="center" vertical="top" wrapText="1"/>
    </xf>
    <xf numFmtId="0" fontId="17" fillId="0" borderId="2" xfId="8" applyFont="1" applyBorder="1"/>
    <xf numFmtId="0" fontId="78" fillId="0" borderId="2" xfId="8" quotePrefix="1" applyFont="1" applyBorder="1" applyAlignment="1">
      <alignment horizontal="center" vertical="top" wrapText="1"/>
    </xf>
    <xf numFmtId="0" fontId="17" fillId="2" borderId="2" xfId="8" applyFont="1" applyFill="1" applyBorder="1" applyAlignment="1">
      <alignment horizontal="left" vertical="center"/>
    </xf>
    <xf numFmtId="0" fontId="17" fillId="2" borderId="2" xfId="8" applyFont="1" applyFill="1" applyBorder="1"/>
    <xf numFmtId="0" fontId="17" fillId="0" borderId="2" xfId="8" applyFont="1" applyBorder="1" applyAlignment="1">
      <alignment horizontal="center"/>
    </xf>
    <xf numFmtId="0" fontId="17" fillId="0" borderId="2" xfId="1749" applyFont="1" applyBorder="1" applyAlignment="1">
      <alignment horizontal="center"/>
    </xf>
    <xf numFmtId="0" fontId="79" fillId="2" borderId="2" xfId="8" applyFont="1" applyFill="1" applyBorder="1"/>
    <xf numFmtId="0" fontId="17" fillId="2" borderId="2" xfId="8" applyFont="1" applyFill="1" applyBorder="1" applyAlignment="1">
      <alignment horizontal="center"/>
    </xf>
    <xf numFmtId="0" fontId="7" fillId="0" borderId="0" xfId="1749" applyFont="1" applyAlignment="1">
      <alignment horizontal="center" vertical="top" wrapText="1"/>
    </xf>
    <xf numFmtId="0" fontId="11" fillId="0" borderId="2" xfId="8" applyFont="1" applyBorder="1" applyAlignment="1">
      <alignment horizontal="center"/>
    </xf>
    <xf numFmtId="0" fontId="7" fillId="0" borderId="0" xfId="8" applyFont="1" applyBorder="1" applyAlignment="1">
      <alignment horizontal="center" vertical="center" wrapText="1"/>
    </xf>
    <xf numFmtId="0" fontId="22" fillId="0" borderId="0" xfId="8" applyFont="1" applyBorder="1" applyAlignment="1"/>
    <xf numFmtId="0" fontId="22" fillId="0" borderId="0" xfId="8" applyFont="1" applyBorder="1" applyAlignment="1">
      <alignment horizontal="center"/>
    </xf>
    <xf numFmtId="0" fontId="12" fillId="0" borderId="2" xfId="3" applyFont="1" applyBorder="1" applyAlignment="1">
      <alignment horizontal="center" vertical="top" wrapText="1"/>
    </xf>
    <xf numFmtId="0" fontId="18" fillId="0" borderId="2" xfId="3" applyFont="1" applyBorder="1" applyAlignment="1">
      <alignment horizontal="center" vertical="top" wrapText="1"/>
    </xf>
    <xf numFmtId="0" fontId="20" fillId="0" borderId="0" xfId="8" applyFont="1"/>
    <xf numFmtId="0" fontId="18" fillId="0" borderId="2" xfId="223" applyFont="1" applyBorder="1" applyAlignment="1">
      <alignment horizontal="center"/>
    </xf>
    <xf numFmtId="0" fontId="18" fillId="0" borderId="2" xfId="8" applyFont="1" applyBorder="1"/>
    <xf numFmtId="0" fontId="18" fillId="0" borderId="2" xfId="3" applyFont="1" applyBorder="1"/>
    <xf numFmtId="0" fontId="18" fillId="0" borderId="0" xfId="8" applyFont="1"/>
    <xf numFmtId="0" fontId="18" fillId="2" borderId="2" xfId="8" applyFont="1" applyFill="1" applyBorder="1" applyAlignment="1">
      <alignment horizontal="left" vertical="center"/>
    </xf>
    <xf numFmtId="0" fontId="18" fillId="2" borderId="2" xfId="8" applyFont="1" applyFill="1" applyBorder="1"/>
    <xf numFmtId="0" fontId="18" fillId="0" borderId="2" xfId="8" applyFont="1" applyBorder="1" applyAlignment="1"/>
    <xf numFmtId="0" fontId="18" fillId="2" borderId="2" xfId="8" applyFont="1" applyFill="1" applyBorder="1" applyAlignment="1"/>
    <xf numFmtId="0" fontId="18" fillId="0" borderId="2" xfId="3" applyFont="1" applyBorder="1" applyAlignment="1">
      <alignment horizontal="center"/>
    </xf>
    <xf numFmtId="0" fontId="20" fillId="0" borderId="2" xfId="3" applyFont="1" applyBorder="1"/>
    <xf numFmtId="0" fontId="7" fillId="0" borderId="0" xfId="8" applyFont="1" applyAlignment="1"/>
    <xf numFmtId="0" fontId="7" fillId="0" borderId="0" xfId="223" applyFont="1"/>
    <xf numFmtId="0" fontId="22" fillId="0" borderId="0" xfId="223" applyFont="1" applyAlignment="1">
      <alignment horizontal="left"/>
    </xf>
    <xf numFmtId="0" fontId="7" fillId="0" borderId="0" xfId="223" applyFont="1" applyAlignment="1">
      <alignment horizontal="center"/>
    </xf>
    <xf numFmtId="0" fontId="11" fillId="0" borderId="0" xfId="223" applyFont="1"/>
    <xf numFmtId="0" fontId="7" fillId="0" borderId="0" xfId="223" applyFont="1" applyAlignment="1"/>
    <xf numFmtId="0" fontId="7" fillId="0" borderId="7" xfId="223" applyFont="1" applyBorder="1" applyAlignment="1"/>
    <xf numFmtId="0" fontId="7" fillId="0" borderId="0" xfId="223" applyFont="1" applyBorder="1" applyAlignment="1"/>
    <xf numFmtId="0" fontId="7" fillId="0" borderId="0" xfId="223" applyFont="1" applyBorder="1"/>
    <xf numFmtId="0" fontId="7" fillId="2" borderId="2" xfId="223" applyFont="1" applyFill="1" applyBorder="1" applyAlignment="1">
      <alignment horizontal="center" vertical="center"/>
    </xf>
    <xf numFmtId="0" fontId="41" fillId="0" borderId="2" xfId="8" applyFont="1" applyBorder="1" applyAlignment="1">
      <alignment horizontal="center" vertical="top" wrapText="1"/>
    </xf>
    <xf numFmtId="0" fontId="17" fillId="0" borderId="2" xfId="223" applyFont="1" applyBorder="1" applyAlignment="1">
      <alignment horizontal="center"/>
    </xf>
    <xf numFmtId="0" fontId="81" fillId="0" borderId="2" xfId="2387" applyFont="1" applyBorder="1" applyAlignment="1" applyProtection="1">
      <alignment horizontal="center" wrapText="1"/>
    </xf>
    <xf numFmtId="0" fontId="12" fillId="0" borderId="0" xfId="223" applyFont="1"/>
    <xf numFmtId="0" fontId="17" fillId="0" borderId="2" xfId="223" applyFont="1" applyBorder="1" applyAlignment="1">
      <alignment horizontal="center" vertical="top" wrapText="1"/>
    </xf>
    <xf numFmtId="0" fontId="17" fillId="0" borderId="2" xfId="958" applyFont="1" applyBorder="1" applyAlignment="1">
      <alignment horizontal="center"/>
    </xf>
    <xf numFmtId="0" fontId="17" fillId="2" borderId="2" xfId="958" applyFont="1" applyFill="1" applyBorder="1" applyAlignment="1">
      <alignment horizontal="center"/>
    </xf>
    <xf numFmtId="0" fontId="7" fillId="0" borderId="2" xfId="223" applyFont="1" applyBorder="1"/>
    <xf numFmtId="0" fontId="7" fillId="0" borderId="2" xfId="223" applyFont="1" applyBorder="1" applyAlignment="1"/>
    <xf numFmtId="0" fontId="71" fillId="0" borderId="2" xfId="8" applyFont="1" applyBorder="1" applyAlignment="1">
      <alignment horizontal="center" vertical="top" wrapText="1"/>
    </xf>
    <xf numFmtId="0" fontId="11" fillId="0" borderId="0" xfId="223" applyFont="1" applyBorder="1"/>
    <xf numFmtId="0" fontId="17" fillId="0" borderId="2" xfId="223" applyFont="1" applyBorder="1" applyAlignment="1"/>
    <xf numFmtId="0" fontId="17" fillId="0" borderId="2" xfId="223" applyFont="1" applyBorder="1"/>
    <xf numFmtId="0" fontId="17" fillId="0" borderId="0" xfId="223" applyFont="1"/>
    <xf numFmtId="0" fontId="17" fillId="0" borderId="2" xfId="223" applyFont="1" applyBorder="1" applyAlignment="1">
      <alignment vertical="top" wrapText="1"/>
    </xf>
    <xf numFmtId="0" fontId="17" fillId="4" borderId="2" xfId="8" applyFont="1" applyFill="1" applyBorder="1"/>
    <xf numFmtId="0" fontId="17" fillId="0" borderId="2" xfId="958" applyFont="1" applyBorder="1"/>
    <xf numFmtId="0" fontId="17" fillId="0" borderId="2" xfId="958" applyFont="1" applyBorder="1" applyAlignment="1">
      <alignment wrapText="1"/>
    </xf>
    <xf numFmtId="0" fontId="11" fillId="0" borderId="6" xfId="958" applyFont="1" applyBorder="1" applyAlignment="1">
      <alignment wrapText="1"/>
    </xf>
    <xf numFmtId="0" fontId="11" fillId="0" borderId="2" xfId="958" applyFont="1" applyBorder="1"/>
    <xf numFmtId="0" fontId="17" fillId="2" borderId="2" xfId="958" applyFont="1" applyFill="1" applyBorder="1"/>
    <xf numFmtId="0" fontId="17" fillId="2" borderId="2" xfId="958" applyFont="1" applyFill="1" applyBorder="1" applyAlignment="1">
      <alignment wrapText="1"/>
    </xf>
    <xf numFmtId="0" fontId="11" fillId="2" borderId="6" xfId="958" applyFont="1" applyFill="1" applyBorder="1" applyAlignment="1">
      <alignment wrapText="1"/>
    </xf>
    <xf numFmtId="0" fontId="11" fillId="2" borderId="2" xfId="958" applyFont="1" applyFill="1" applyBorder="1"/>
    <xf numFmtId="0" fontId="11" fillId="0" borderId="0" xfId="958" applyFont="1" applyBorder="1" applyAlignment="1">
      <alignment wrapText="1"/>
    </xf>
    <xf numFmtId="0" fontId="11" fillId="0" borderId="0" xfId="958" applyFont="1" applyBorder="1"/>
    <xf numFmtId="0" fontId="11" fillId="0" borderId="2" xfId="223" applyFont="1" applyBorder="1"/>
    <xf numFmtId="0" fontId="7" fillId="0" borderId="0" xfId="0" applyFont="1" applyBorder="1" applyAlignment="1">
      <alignment horizontal="center"/>
    </xf>
    <xf numFmtId="0" fontId="39" fillId="0" borderId="0" xfId="8" applyFont="1" applyBorder="1"/>
    <xf numFmtId="0" fontId="39" fillId="2" borderId="0" xfId="8" applyFont="1" applyFill="1" applyBorder="1"/>
    <xf numFmtId="0" fontId="12" fillId="0" borderId="0" xfId="8" applyBorder="1"/>
    <xf numFmtId="0" fontId="18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6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65" fillId="2" borderId="2" xfId="0" applyFont="1" applyFill="1" applyBorder="1" applyAlignment="1">
      <alignment horizontal="center" vertical="top" wrapText="1"/>
    </xf>
    <xf numFmtId="2" fontId="0" fillId="0" borderId="0" xfId="0" applyNumberFormat="1"/>
    <xf numFmtId="0" fontId="82" fillId="2" borderId="2" xfId="8" applyFont="1" applyFill="1" applyBorder="1" applyAlignment="1">
      <alignment horizontal="center" vertical="top" wrapText="1"/>
    </xf>
    <xf numFmtId="2" fontId="82" fillId="0" borderId="2" xfId="0" applyNumberFormat="1" applyFont="1" applyBorder="1"/>
    <xf numFmtId="2" fontId="82" fillId="0" borderId="5" xfId="0" applyNumberFormat="1" applyFont="1" applyBorder="1"/>
    <xf numFmtId="0" fontId="82" fillId="2" borderId="2" xfId="8" applyFont="1" applyFill="1" applyBorder="1" applyAlignment="1">
      <alignment horizontal="center" vertical="top"/>
    </xf>
    <xf numFmtId="2" fontId="82" fillId="0" borderId="0" xfId="0" applyNumberFormat="1" applyFont="1"/>
    <xf numFmtId="2" fontId="83" fillId="0" borderId="2" xfId="0" applyNumberFormat="1" applyFont="1" applyBorder="1"/>
    <xf numFmtId="2" fontId="83" fillId="0" borderId="5" xfId="0" applyNumberFormat="1" applyFont="1" applyBorder="1"/>
    <xf numFmtId="2" fontId="7" fillId="0" borderId="0" xfId="0" applyNumberFormat="1" applyFont="1"/>
    <xf numFmtId="2" fontId="12" fillId="0" borderId="0" xfId="0" applyNumberFormat="1" applyFont="1"/>
    <xf numFmtId="0" fontId="7" fillId="0" borderId="2" xfId="2388" applyFont="1" applyBorder="1"/>
    <xf numFmtId="0" fontId="12" fillId="0" borderId="0" xfId="0" applyFont="1" applyAlignment="1">
      <alignment vertical="center" wrapText="1"/>
    </xf>
    <xf numFmtId="1" fontId="12" fillId="0" borderId="2" xfId="0" applyNumberFormat="1" applyFont="1" applyBorder="1" applyAlignment="1">
      <alignment horizontal="center"/>
    </xf>
    <xf numFmtId="0" fontId="82" fillId="0" borderId="2" xfId="0" applyFont="1" applyBorder="1"/>
    <xf numFmtId="0" fontId="18" fillId="2" borderId="2" xfId="0" applyFont="1" applyFill="1" applyBorder="1" applyAlignment="1">
      <alignment horizontal="center" vertical="top"/>
    </xf>
    <xf numFmtId="0" fontId="65" fillId="2" borderId="2" xfId="0" applyFont="1" applyFill="1" applyBorder="1" applyAlignment="1">
      <alignment horizontal="center" vertical="top"/>
    </xf>
    <xf numFmtId="1" fontId="12" fillId="2" borderId="2" xfId="0" applyNumberFormat="1" applyFont="1" applyFill="1" applyBorder="1" applyAlignment="1">
      <alignment horizontal="center"/>
    </xf>
    <xf numFmtId="0" fontId="82" fillId="2" borderId="2" xfId="0" applyFont="1" applyFill="1" applyBorder="1"/>
    <xf numFmtId="0" fontId="83" fillId="0" borderId="2" xfId="0" applyFont="1" applyBorder="1"/>
    <xf numFmtId="0" fontId="0" fillId="0" borderId="0" xfId="0" applyAlignment="1"/>
    <xf numFmtId="0" fontId="39" fillId="0" borderId="0" xfId="0" applyFont="1" applyAlignment="1"/>
    <xf numFmtId="0" fontId="22" fillId="2" borderId="0" xfId="0" applyFont="1" applyFill="1" applyBorder="1" applyAlignment="1">
      <alignment horizontal="right"/>
    </xf>
    <xf numFmtId="0" fontId="53" fillId="2" borderId="0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84" fillId="0" borderId="2" xfId="0" applyFont="1" applyBorder="1" applyAlignment="1">
      <alignment vertical="top"/>
    </xf>
    <xf numFmtId="0" fontId="84" fillId="2" borderId="2" xfId="0" applyFont="1" applyFill="1" applyBorder="1" applyAlignment="1">
      <alignment vertical="top"/>
    </xf>
    <xf numFmtId="0" fontId="84" fillId="2" borderId="0" xfId="0" applyFont="1" applyFill="1" applyBorder="1" applyAlignment="1">
      <alignment vertical="top"/>
    </xf>
    <xf numFmtId="0" fontId="85" fillId="0" borderId="0" xfId="0" applyFont="1" applyAlignment="1"/>
    <xf numFmtId="0" fontId="12" fillId="0" borderId="0" xfId="0" applyFont="1" applyAlignment="1"/>
    <xf numFmtId="0" fontId="84" fillId="0" borderId="2" xfId="2388" applyFont="1" applyBorder="1" applyAlignment="1">
      <alignment vertical="top"/>
    </xf>
    <xf numFmtId="0" fontId="84" fillId="0" borderId="2" xfId="2388" applyFont="1" applyBorder="1" applyAlignment="1">
      <alignment vertical="top" wrapText="1"/>
    </xf>
    <xf numFmtId="0" fontId="84" fillId="0" borderId="0" xfId="2388" applyFont="1" applyBorder="1" applyAlignment="1">
      <alignment vertical="top" wrapText="1"/>
    </xf>
    <xf numFmtId="0" fontId="84" fillId="2" borderId="2" xfId="2388" applyFont="1" applyFill="1" applyBorder="1" applyAlignment="1">
      <alignment vertical="top" wrapText="1"/>
    </xf>
    <xf numFmtId="0" fontId="85" fillId="0" borderId="0" xfId="0" applyFont="1" applyAlignment="1">
      <alignment vertical="top"/>
    </xf>
    <xf numFmtId="0" fontId="84" fillId="3" borderId="0" xfId="2388" applyFont="1" applyFill="1" applyBorder="1" applyAlignment="1">
      <alignment vertical="top" wrapText="1"/>
    </xf>
    <xf numFmtId="0" fontId="86" fillId="0" borderId="2" xfId="2388" applyFont="1" applyBorder="1" applyAlignment="1">
      <alignment vertical="top"/>
    </xf>
    <xf numFmtId="0" fontId="86" fillId="2" borderId="2" xfId="2388" applyFont="1" applyFill="1" applyBorder="1" applyAlignment="1">
      <alignment vertical="top"/>
    </xf>
    <xf numFmtId="0" fontId="86" fillId="0" borderId="0" xfId="2388" applyFont="1" applyBorder="1" applyAlignment="1">
      <alignment vertical="top"/>
    </xf>
    <xf numFmtId="0" fontId="7" fillId="0" borderId="0" xfId="2388" applyFont="1"/>
    <xf numFmtId="0" fontId="7" fillId="0" borderId="0" xfId="2388" applyFont="1" applyAlignment="1">
      <alignment horizontal="center" vertical="top" wrapText="1"/>
    </xf>
    <xf numFmtId="0" fontId="7" fillId="0" borderId="0" xfId="2388" applyFont="1" applyAlignment="1">
      <alignment horizontal="center"/>
    </xf>
    <xf numFmtId="0" fontId="7" fillId="0" borderId="0" xfId="2388" applyFont="1" applyAlignment="1"/>
    <xf numFmtId="0" fontId="0" fillId="0" borderId="2" xfId="0" applyBorder="1" applyAlignment="1">
      <alignment horizontal="center" vertical="top"/>
    </xf>
    <xf numFmtId="0" fontId="12" fillId="0" borderId="2" xfId="8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12" fillId="0" borderId="2" xfId="0" applyFont="1" applyBorder="1" applyAlignment="1">
      <alignment horizontal="right" vertical="top" wrapText="1"/>
    </xf>
    <xf numFmtId="1" fontId="39" fillId="0" borderId="2" xfId="0" quotePrefix="1" applyNumberFormat="1" applyFont="1" applyBorder="1" applyAlignment="1">
      <alignment horizontal="center" vertical="top" wrapText="1"/>
    </xf>
    <xf numFmtId="2" fontId="18" fillId="2" borderId="2" xfId="0" applyNumberFormat="1" applyFont="1" applyFill="1" applyBorder="1" applyAlignment="1">
      <alignment horizontal="center" vertical="top"/>
    </xf>
    <xf numFmtId="1" fontId="12" fillId="0" borderId="2" xfId="0" applyNumberFormat="1" applyFont="1" applyBorder="1" applyAlignment="1">
      <alignment horizontal="right"/>
    </xf>
    <xf numFmtId="2" fontId="12" fillId="0" borderId="2" xfId="0" applyNumberFormat="1" applyFont="1" applyBorder="1" applyAlignment="1">
      <alignment horizontal="right"/>
    </xf>
    <xf numFmtId="0" fontId="82" fillId="0" borderId="2" xfId="3" applyFont="1" applyBorder="1"/>
    <xf numFmtId="0" fontId="85" fillId="0" borderId="0" xfId="3" applyFont="1"/>
    <xf numFmtId="0" fontId="83" fillId="0" borderId="2" xfId="3" applyFont="1" applyBorder="1"/>
    <xf numFmtId="0" fontId="7" fillId="0" borderId="2" xfId="3" applyFont="1" applyFill="1" applyBorder="1" applyAlignment="1">
      <alignment horizontal="center" vertical="top" wrapText="1"/>
    </xf>
    <xf numFmtId="0" fontId="82" fillId="0" borderId="2" xfId="3" applyFont="1" applyBorder="1" applyAlignment="1">
      <alignment horizontal="right"/>
    </xf>
    <xf numFmtId="0" fontId="83" fillId="0" borderId="2" xfId="3" applyFont="1" applyBorder="1" applyAlignment="1">
      <alignment horizontal="right"/>
    </xf>
    <xf numFmtId="0" fontId="12" fillId="0" borderId="2" xfId="3" applyFont="1" applyBorder="1" applyAlignment="1">
      <alignment horizontal="center" vertical="top"/>
    </xf>
    <xf numFmtId="0" fontId="82" fillId="0" borderId="2" xfId="3" applyFont="1" applyBorder="1" applyAlignment="1">
      <alignment horizontal="right" vertical="top" wrapText="1"/>
    </xf>
    <xf numFmtId="0" fontId="82" fillId="0" borderId="2" xfId="3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2" xfId="3" applyBorder="1" applyAlignment="1">
      <alignment horizontal="center" vertical="top"/>
    </xf>
    <xf numFmtId="0" fontId="0" fillId="0" borderId="0" xfId="0" applyAlignment="1">
      <alignment vertical="top"/>
    </xf>
    <xf numFmtId="0" fontId="82" fillId="0" borderId="2" xfId="3" applyFont="1" applyBorder="1" applyAlignment="1">
      <alignment horizontal="left" vertical="top" wrapText="1"/>
    </xf>
    <xf numFmtId="0" fontId="83" fillId="0" borderId="2" xfId="3" applyFont="1" applyBorder="1" applyAlignment="1">
      <alignment horizontal="right" wrapText="1"/>
    </xf>
    <xf numFmtId="0" fontId="12" fillId="0" borderId="2" xfId="3" applyBorder="1" applyAlignment="1">
      <alignment horizontal="center" wrapText="1"/>
    </xf>
    <xf numFmtId="0" fontId="12" fillId="0" borderId="2" xfId="3" applyFont="1" applyBorder="1" applyAlignment="1">
      <alignment horizontal="center" wrapText="1"/>
    </xf>
    <xf numFmtId="0" fontId="87" fillId="0" borderId="2" xfId="8" applyFont="1" applyBorder="1" applyAlignment="1">
      <alignment horizontal="center" vertical="center" wrapText="1"/>
    </xf>
    <xf numFmtId="0" fontId="62" fillId="0" borderId="2" xfId="8" applyFont="1" applyBorder="1" applyAlignment="1">
      <alignment vertical="center" wrapText="1"/>
    </xf>
    <xf numFmtId="0" fontId="88" fillId="0" borderId="2" xfId="0" applyFont="1" applyBorder="1" applyAlignment="1">
      <alignment horizontal="center" vertical="center" wrapText="1"/>
    </xf>
    <xf numFmtId="0" fontId="88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8" applyFont="1" applyBorder="1" applyAlignment="1">
      <alignment horizontal="center"/>
    </xf>
    <xf numFmtId="0" fontId="84" fillId="0" borderId="2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7" fillId="0" borderId="0" xfId="2388" applyFont="1" applyAlignment="1">
      <alignment vertical="top" wrapText="1"/>
    </xf>
    <xf numFmtId="0" fontId="7" fillId="2" borderId="7" xfId="0" applyFont="1" applyFill="1" applyBorder="1" applyAlignment="1"/>
    <xf numFmtId="0" fontId="7" fillId="3" borderId="0" xfId="0" applyFont="1" applyFill="1"/>
    <xf numFmtId="0" fontId="12" fillId="2" borderId="2" xfId="0" applyFont="1" applyFill="1" applyBorder="1" applyAlignment="1">
      <alignment horizontal="center" vertical="center"/>
    </xf>
    <xf numFmtId="0" fontId="82" fillId="2" borderId="2" xfId="0" applyFont="1" applyFill="1" applyBorder="1" applyAlignment="1">
      <alignment vertical="center"/>
    </xf>
    <xf numFmtId="0" fontId="82" fillId="2" borderId="2" xfId="0" applyFont="1" applyFill="1" applyBorder="1" applyAlignment="1">
      <alignment horizontal="center" vertical="center"/>
    </xf>
    <xf numFmtId="2" fontId="82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2" fontId="12" fillId="2" borderId="2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2" fontId="12" fillId="2" borderId="2" xfId="0" applyNumberFormat="1" applyFont="1" applyFill="1" applyBorder="1" applyAlignment="1">
      <alignment vertical="top" wrapText="1"/>
    </xf>
    <xf numFmtId="0" fontId="89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3" fillId="2" borderId="2" xfId="0" applyFont="1" applyFill="1" applyBorder="1" applyAlignment="1">
      <alignment vertical="center"/>
    </xf>
    <xf numFmtId="0" fontId="83" fillId="2" borderId="2" xfId="0" applyFont="1" applyFill="1" applyBorder="1" applyAlignment="1">
      <alignment horizontal="center" vertical="center"/>
    </xf>
    <xf numFmtId="2" fontId="83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top" wrapText="1"/>
    </xf>
    <xf numFmtId="0" fontId="82" fillId="2" borderId="2" xfId="0" applyFont="1" applyFill="1" applyBorder="1" applyAlignment="1">
      <alignment vertical="top" wrapText="1"/>
    </xf>
    <xf numFmtId="2" fontId="82" fillId="2" borderId="2" xfId="0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82" fillId="2" borderId="2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3" fillId="2" borderId="2" xfId="0" applyFont="1" applyFill="1" applyBorder="1" applyAlignment="1">
      <alignment vertical="top" wrapText="1"/>
    </xf>
    <xf numFmtId="2" fontId="83" fillId="2" borderId="2" xfId="0" applyNumberFormat="1" applyFont="1" applyFill="1" applyBorder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82" fillId="2" borderId="5" xfId="0" applyFont="1" applyFill="1" applyBorder="1" applyAlignment="1">
      <alignment vertical="top" wrapText="1"/>
    </xf>
    <xf numFmtId="0" fontId="63" fillId="3" borderId="0" xfId="0" applyFont="1" applyFill="1" applyAlignment="1">
      <alignment vertical="top" wrapText="1"/>
    </xf>
    <xf numFmtId="0" fontId="7" fillId="0" borderId="7" xfId="3" applyFont="1" applyBorder="1" applyAlignment="1"/>
    <xf numFmtId="0" fontId="12" fillId="0" borderId="0" xfId="3" applyFont="1" applyAlignment="1">
      <alignment vertical="top"/>
    </xf>
    <xf numFmtId="0" fontId="7" fillId="0" borderId="2" xfId="3" applyFont="1" applyBorder="1" applyAlignment="1">
      <alignment vertical="top"/>
    </xf>
    <xf numFmtId="0" fontId="12" fillId="0" borderId="0" xfId="3" applyFont="1" applyAlignment="1">
      <alignment vertical="top" wrapText="1"/>
    </xf>
    <xf numFmtId="0" fontId="7" fillId="0" borderId="2" xfId="3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20" fillId="0" borderId="2" xfId="5" applyFont="1" applyBorder="1" applyAlignment="1">
      <alignment horizontal="center" vertical="top" wrapText="1"/>
    </xf>
    <xf numFmtId="0" fontId="10" fillId="0" borderId="0" xfId="3" applyFont="1" applyAlignment="1">
      <alignment horizontal="center"/>
    </xf>
    <xf numFmtId="0" fontId="20" fillId="0" borderId="2" xfId="5" applyFont="1" applyBorder="1" applyAlignment="1">
      <alignment horizontal="center" vertical="center" wrapText="1"/>
    </xf>
    <xf numFmtId="0" fontId="18" fillId="0" borderId="0" xfId="5" applyFont="1" applyAlignment="1">
      <alignment horizontal="left"/>
    </xf>
    <xf numFmtId="0" fontId="62" fillId="0" borderId="0" xfId="3" applyFont="1" applyAlignment="1">
      <alignment horizontal="left" vertical="center"/>
    </xf>
    <xf numFmtId="0" fontId="7" fillId="2" borderId="2" xfId="3" applyFont="1" applyFill="1" applyBorder="1" applyAlignment="1">
      <alignment horizontal="center" vertical="center" wrapText="1"/>
    </xf>
    <xf numFmtId="0" fontId="66" fillId="2" borderId="2" xfId="3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2388" applyFont="1" applyAlignment="1">
      <alignment horizontal="center"/>
    </xf>
    <xf numFmtId="0" fontId="11" fillId="0" borderId="0" xfId="3" applyFont="1" applyAlignment="1">
      <alignment horizontal="center"/>
    </xf>
    <xf numFmtId="0" fontId="12" fillId="0" borderId="0" xfId="3" applyAlignment="1">
      <alignment horizontal="center"/>
    </xf>
    <xf numFmtId="0" fontId="37" fillId="0" borderId="0" xfId="0" applyFont="1" applyAlignment="1">
      <alignment horizontal="right"/>
    </xf>
    <xf numFmtId="0" fontId="20" fillId="0" borderId="0" xfId="0" applyFont="1" applyAlignment="1">
      <alignment horizontal="right" vertical="top" wrapText="1"/>
    </xf>
    <xf numFmtId="0" fontId="20" fillId="0" borderId="2" xfId="0" applyFont="1" applyBorder="1" applyAlignment="1">
      <alignment horizontal="center" vertical="top" wrapText="1"/>
    </xf>
    <xf numFmtId="0" fontId="22" fillId="0" borderId="5" xfId="4" applyFont="1" applyBorder="1" applyAlignment="1">
      <alignment horizontal="center" vertical="top" wrapText="1"/>
    </xf>
    <xf numFmtId="0" fontId="22" fillId="0" borderId="9" xfId="4" applyFont="1" applyBorder="1" applyAlignment="1">
      <alignment horizontal="center" vertical="top" wrapText="1"/>
    </xf>
    <xf numFmtId="0" fontId="22" fillId="0" borderId="6" xfId="4" applyFont="1" applyBorder="1" applyAlignment="1">
      <alignment horizontal="center" vertical="top" wrapText="1"/>
    </xf>
    <xf numFmtId="0" fontId="12" fillId="0" borderId="0" xfId="4" applyAlignment="1">
      <alignment horizontal="left"/>
    </xf>
    <xf numFmtId="0" fontId="17" fillId="0" borderId="0" xfId="3" applyFont="1" applyAlignment="1">
      <alignment horizontal="center"/>
    </xf>
    <xf numFmtId="0" fontId="8" fillId="0" borderId="0" xfId="8" applyFont="1" applyAlignment="1"/>
    <xf numFmtId="0" fontId="12" fillId="0" borderId="0" xfId="8" applyFont="1" applyAlignment="1">
      <alignment horizontal="center"/>
    </xf>
    <xf numFmtId="0" fontId="22" fillId="0" borderId="2" xfId="8" applyFont="1" applyBorder="1" applyAlignment="1">
      <alignment horizontal="center" vertical="top" wrapText="1"/>
    </xf>
    <xf numFmtId="0" fontId="12" fillId="5" borderId="2" xfId="8" applyFill="1" applyBorder="1"/>
    <xf numFmtId="0" fontId="17" fillId="0" borderId="0" xfId="8" applyFont="1" applyAlignment="1">
      <alignment horizontal="right"/>
    </xf>
    <xf numFmtId="0" fontId="11" fillId="0" borderId="0" xfId="8" applyFont="1" applyAlignment="1">
      <alignment horizontal="right"/>
    </xf>
    <xf numFmtId="0" fontId="12" fillId="0" borderId="0" xfId="8" applyFont="1" applyAlignment="1">
      <alignment horizontal="right"/>
    </xf>
    <xf numFmtId="0" fontId="92" fillId="0" borderId="2" xfId="8" applyFont="1" applyBorder="1"/>
    <xf numFmtId="0" fontId="92" fillId="2" borderId="2" xfId="8" applyFont="1" applyFill="1" applyBorder="1" applyAlignment="1">
      <alignment horizontal="left" vertical="center"/>
    </xf>
    <xf numFmtId="0" fontId="92" fillId="2" borderId="2" xfId="8" applyFont="1" applyFill="1" applyBorder="1"/>
    <xf numFmtId="0" fontId="92" fillId="4" borderId="2" xfId="8" applyFont="1" applyFill="1" applyBorder="1"/>
    <xf numFmtId="0" fontId="92" fillId="3" borderId="2" xfId="8" applyFont="1" applyFill="1" applyBorder="1"/>
    <xf numFmtId="0" fontId="17" fillId="0" borderId="0" xfId="8" applyFont="1" applyAlignment="1"/>
    <xf numFmtId="0" fontId="16" fillId="0" borderId="0" xfId="8" applyFont="1" applyAlignment="1"/>
    <xf numFmtId="0" fontId="11" fillId="0" borderId="0" xfId="8" applyFont="1" applyAlignment="1"/>
    <xf numFmtId="0" fontId="10" fillId="0" borderId="0" xfId="8" applyFont="1" applyAlignment="1"/>
    <xf numFmtId="0" fontId="22" fillId="0" borderId="3" xfId="8" applyFont="1" applyBorder="1" applyAlignment="1">
      <alignment horizontal="center" vertical="top" wrapText="1"/>
    </xf>
    <xf numFmtId="0" fontId="12" fillId="4" borderId="5" xfId="8" applyFill="1" applyBorder="1"/>
    <xf numFmtId="0" fontId="72" fillId="4" borderId="5" xfId="8" applyFont="1" applyFill="1" applyBorder="1"/>
    <xf numFmtId="0" fontId="12" fillId="2" borderId="5" xfId="8" applyFill="1" applyBorder="1"/>
    <xf numFmtId="0" fontId="12" fillId="5" borderId="5" xfId="8" applyFill="1" applyBorder="1"/>
    <xf numFmtId="0" fontId="72" fillId="2" borderId="5" xfId="8" applyFont="1" applyFill="1" applyBorder="1"/>
    <xf numFmtId="0" fontId="22" fillId="0" borderId="2" xfId="3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/>
    </xf>
    <xf numFmtId="2" fontId="18" fillId="0" borderId="2" xfId="5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right"/>
    </xf>
    <xf numFmtId="0" fontId="7" fillId="0" borderId="0" xfId="3" applyFont="1" applyAlignment="1">
      <alignment horizontal="right"/>
    </xf>
    <xf numFmtId="0" fontId="7" fillId="2" borderId="2" xfId="3" applyFont="1" applyFill="1" applyBorder="1"/>
    <xf numFmtId="0" fontId="7" fillId="0" borderId="2" xfId="3" applyFont="1" applyBorder="1"/>
    <xf numFmtId="0" fontId="7" fillId="0" borderId="0" xfId="2390" applyFont="1"/>
    <xf numFmtId="0" fontId="7" fillId="0" borderId="0" xfId="2390" applyFont="1" applyAlignment="1">
      <alignment horizontal="center"/>
    </xf>
    <xf numFmtId="0" fontId="12" fillId="0" borderId="0" xfId="2391" applyFont="1" applyFill="1"/>
    <xf numFmtId="0" fontId="10" fillId="0" borderId="0" xfId="2391" applyFont="1" applyFill="1" applyAlignment="1">
      <alignment horizontal="center"/>
    </xf>
    <xf numFmtId="0" fontId="7" fillId="0" borderId="2" xfId="2391" applyFont="1" applyFill="1" applyBorder="1" applyAlignment="1">
      <alignment horizontal="center" vertical="top" wrapText="1"/>
    </xf>
    <xf numFmtId="0" fontId="22" fillId="0" borderId="2" xfId="239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left" vertical="top" wrapText="1"/>
    </xf>
    <xf numFmtId="2" fontId="18" fillId="0" borderId="2" xfId="2391" applyNumberFormat="1" applyFont="1" applyFill="1" applyBorder="1" applyAlignment="1">
      <alignment horizontal="right" vertical="top"/>
    </xf>
    <xf numFmtId="2" fontId="20" fillId="0" borderId="2" xfId="2391" applyNumberFormat="1" applyFont="1" applyFill="1" applyBorder="1" applyAlignment="1">
      <alignment horizontal="right" vertical="top"/>
    </xf>
    <xf numFmtId="2" fontId="12" fillId="0" borderId="0" xfId="2391" applyNumberFormat="1" applyFont="1" applyFill="1"/>
    <xf numFmtId="0" fontId="12" fillId="6" borderId="0" xfId="2391" applyFont="1" applyFill="1"/>
    <xf numFmtId="2" fontId="12" fillId="6" borderId="0" xfId="2391" applyNumberFormat="1" applyFont="1" applyFill="1"/>
    <xf numFmtId="0" fontId="12" fillId="7" borderId="0" xfId="2391" applyFont="1" applyFill="1"/>
    <xf numFmtId="0" fontId="18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/>
    </xf>
    <xf numFmtId="0" fontId="65" fillId="0" borderId="2" xfId="0" applyFont="1" applyFill="1" applyBorder="1" applyAlignment="1">
      <alignment vertical="top"/>
    </xf>
    <xf numFmtId="0" fontId="14" fillId="0" borderId="0" xfId="2391" applyFont="1" applyFill="1"/>
    <xf numFmtId="0" fontId="14" fillId="7" borderId="0" xfId="2391" applyFont="1" applyFill="1"/>
    <xf numFmtId="2" fontId="7" fillId="0" borderId="0" xfId="2391" applyNumberFormat="1" applyFont="1" applyFill="1"/>
    <xf numFmtId="0" fontId="7" fillId="0" borderId="0" xfId="2391" applyFont="1" applyFill="1"/>
    <xf numFmtId="0" fontId="93" fillId="0" borderId="0" xfId="2391" applyFont="1" applyFill="1"/>
    <xf numFmtId="0" fontId="7" fillId="0" borderId="0" xfId="0" applyFont="1" applyFill="1" applyAlignment="1">
      <alignment vertical="top" wrapText="1"/>
    </xf>
    <xf numFmtId="0" fontId="12" fillId="0" borderId="0" xfId="0" applyFont="1" applyFill="1"/>
    <xf numFmtId="0" fontId="7" fillId="0" borderId="0" xfId="0" applyFont="1" applyFill="1"/>
    <xf numFmtId="0" fontId="7" fillId="0" borderId="7" xfId="0" applyFont="1" applyFill="1" applyBorder="1" applyAlignment="1"/>
    <xf numFmtId="0" fontId="0" fillId="0" borderId="0" xfId="0" applyFill="1"/>
    <xf numFmtId="0" fontId="7" fillId="0" borderId="0" xfId="0" applyFont="1" applyFill="1" applyAlignment="1"/>
    <xf numFmtId="0" fontId="5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Alignment="1">
      <alignment horizontal="right"/>
    </xf>
    <xf numFmtId="0" fontId="11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2" fontId="12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wrapText="1"/>
    </xf>
    <xf numFmtId="2" fontId="12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left" wrapText="1"/>
    </xf>
    <xf numFmtId="2" fontId="7" fillId="0" borderId="0" xfId="0" applyNumberFormat="1" applyFont="1" applyFill="1"/>
    <xf numFmtId="0" fontId="7" fillId="0" borderId="0" xfId="3" applyFont="1" applyFill="1"/>
    <xf numFmtId="0" fontId="7" fillId="0" borderId="0" xfId="3" applyFont="1" applyFill="1" applyAlignment="1"/>
    <xf numFmtId="0" fontId="7" fillId="0" borderId="0" xfId="3" applyFont="1" applyFill="1" applyBorder="1" applyAlignment="1"/>
    <xf numFmtId="0" fontId="7" fillId="0" borderId="2" xfId="3" applyFont="1" applyFill="1" applyBorder="1" applyAlignment="1">
      <alignment horizontal="center"/>
    </xf>
    <xf numFmtId="0" fontId="94" fillId="0" borderId="2" xfId="4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horizontal="right" vertical="center"/>
    </xf>
    <xf numFmtId="0" fontId="17" fillId="0" borderId="2" xfId="3" applyFont="1" applyFill="1" applyBorder="1" applyAlignment="1">
      <alignment horizontal="right" vertical="center" wrapText="1"/>
    </xf>
    <xf numFmtId="2" fontId="17" fillId="0" borderId="2" xfId="3" applyNumberFormat="1" applyFont="1" applyFill="1" applyBorder="1" applyAlignment="1">
      <alignment horizontal="right" vertical="center" wrapText="1"/>
    </xf>
    <xf numFmtId="2" fontId="17" fillId="0" borderId="2" xfId="3" applyNumberFormat="1" applyFont="1" applyFill="1" applyBorder="1" applyAlignment="1">
      <alignment horizontal="right" vertical="center"/>
    </xf>
    <xf numFmtId="2" fontId="11" fillId="0" borderId="2" xfId="3" applyNumberFormat="1" applyFont="1" applyFill="1" applyBorder="1" applyAlignment="1">
      <alignment horizontal="right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right" vertical="center"/>
    </xf>
    <xf numFmtId="2" fontId="11" fillId="0" borderId="2" xfId="3" applyNumberFormat="1" applyFont="1" applyFill="1" applyBorder="1" applyAlignment="1">
      <alignment horizontal="right" vertical="center"/>
    </xf>
    <xf numFmtId="2" fontId="7" fillId="0" borderId="0" xfId="3" applyNumberFormat="1" applyFont="1" applyFill="1"/>
    <xf numFmtId="1" fontId="7" fillId="0" borderId="0" xfId="3" applyNumberFormat="1" applyFont="1" applyFill="1"/>
    <xf numFmtId="0" fontId="7" fillId="0" borderId="0" xfId="3" applyFont="1" applyFill="1" applyAlignment="1">
      <alignment vertical="top" wrapText="1"/>
    </xf>
    <xf numFmtId="0" fontId="7" fillId="0" borderId="0" xfId="8" applyFont="1" applyFill="1"/>
    <xf numFmtId="0" fontId="7" fillId="0" borderId="2" xfId="8" applyFont="1" applyFill="1" applyBorder="1" applyAlignment="1">
      <alignment horizontal="center" vertical="center"/>
    </xf>
    <xf numFmtId="0" fontId="7" fillId="0" borderId="2" xfId="8" applyFont="1" applyFill="1" applyBorder="1" applyAlignment="1">
      <alignment horizontal="center" vertical="center" wrapText="1"/>
    </xf>
    <xf numFmtId="0" fontId="7" fillId="0" borderId="2" xfId="8" applyFont="1" applyFill="1" applyBorder="1" applyAlignment="1">
      <alignment horizontal="center"/>
    </xf>
    <xf numFmtId="1" fontId="17" fillId="0" borderId="2" xfId="8" applyNumberFormat="1" applyFont="1" applyFill="1" applyBorder="1" applyAlignment="1">
      <alignment horizontal="right" vertical="center"/>
    </xf>
    <xf numFmtId="2" fontId="17" fillId="0" borderId="2" xfId="8" applyNumberFormat="1" applyFont="1" applyFill="1" applyBorder="1" applyAlignment="1">
      <alignment horizontal="right" vertical="center" wrapText="1"/>
    </xf>
    <xf numFmtId="2" fontId="17" fillId="0" borderId="2" xfId="8" applyNumberFormat="1" applyFont="1" applyFill="1" applyBorder="1" applyAlignment="1">
      <alignment horizontal="right" vertical="center"/>
    </xf>
    <xf numFmtId="2" fontId="11" fillId="0" borderId="2" xfId="8" applyNumberFormat="1" applyFont="1" applyFill="1" applyBorder="1" applyAlignment="1">
      <alignment horizontal="right" vertical="center"/>
    </xf>
    <xf numFmtId="2" fontId="17" fillId="0" borderId="2" xfId="8" applyNumberFormat="1" applyFont="1" applyFill="1" applyBorder="1" applyAlignment="1">
      <alignment horizontal="center" vertical="center" wrapText="1"/>
    </xf>
    <xf numFmtId="1" fontId="11" fillId="0" borderId="2" xfId="8" applyNumberFormat="1" applyFont="1" applyFill="1" applyBorder="1" applyAlignment="1">
      <alignment horizontal="right" vertical="center"/>
    </xf>
    <xf numFmtId="1" fontId="11" fillId="0" borderId="2" xfId="8" applyNumberFormat="1" applyFont="1" applyFill="1" applyBorder="1" applyAlignment="1">
      <alignment horizontal="right" vertical="center" wrapText="1"/>
    </xf>
    <xf numFmtId="1" fontId="17" fillId="0" borderId="10" xfId="8" applyNumberFormat="1" applyFont="1" applyFill="1" applyBorder="1" applyAlignment="1">
      <alignment horizontal="right" vertical="center"/>
    </xf>
    <xf numFmtId="2" fontId="7" fillId="0" borderId="0" xfId="8" applyNumberFormat="1" applyFont="1" applyFill="1"/>
    <xf numFmtId="166" fontId="7" fillId="0" borderId="0" xfId="8" applyNumberFormat="1" applyFont="1" applyFill="1"/>
    <xf numFmtId="0" fontId="11" fillId="0" borderId="0" xfId="8" applyFont="1" applyFill="1"/>
    <xf numFmtId="0" fontId="12" fillId="0" borderId="0" xfId="2315" applyFill="1"/>
    <xf numFmtId="0" fontId="11" fillId="0" borderId="0" xfId="2315" applyFont="1" applyFill="1" applyAlignment="1">
      <alignment horizontal="right"/>
    </xf>
    <xf numFmtId="0" fontId="7" fillId="0" borderId="0" xfId="2315" applyFont="1" applyFill="1"/>
    <xf numFmtId="0" fontId="12" fillId="0" borderId="0" xfId="2315" applyFont="1" applyFill="1"/>
    <xf numFmtId="0" fontId="7" fillId="0" borderId="0" xfId="2315" applyFont="1" applyFill="1" applyAlignment="1">
      <alignment horizontal="right"/>
    </xf>
    <xf numFmtId="0" fontId="12" fillId="0" borderId="2" xfId="2315" applyFont="1" applyFill="1" applyBorder="1"/>
    <xf numFmtId="0" fontId="12" fillId="0" borderId="0" xfId="2315" applyFont="1" applyFill="1" applyBorder="1"/>
    <xf numFmtId="0" fontId="7" fillId="0" borderId="2" xfId="2315" applyFont="1" applyFill="1" applyBorder="1" applyAlignment="1">
      <alignment horizontal="center" vertical="center" wrapText="1"/>
    </xf>
    <xf numFmtId="0" fontId="7" fillId="0" borderId="1" xfId="2315" applyFont="1" applyFill="1" applyBorder="1" applyAlignment="1">
      <alignment horizontal="center" vertical="center" wrapText="1"/>
    </xf>
    <xf numFmtId="0" fontId="22" fillId="0" borderId="2" xfId="2315" applyFont="1" applyFill="1" applyBorder="1" applyAlignment="1">
      <alignment horizontal="center" vertical="top"/>
    </xf>
    <xf numFmtId="0" fontId="22" fillId="0" borderId="2" xfId="2315" applyFont="1" applyFill="1" applyBorder="1" applyAlignment="1">
      <alignment horizontal="center" vertical="top" wrapText="1"/>
    </xf>
    <xf numFmtId="0" fontId="7" fillId="0" borderId="2" xfId="2315" applyFont="1" applyFill="1" applyBorder="1" applyAlignment="1">
      <alignment horizontal="center" vertical="top"/>
    </xf>
    <xf numFmtId="0" fontId="15" fillId="0" borderId="0" xfId="2315" applyFont="1" applyFill="1" applyBorder="1"/>
    <xf numFmtId="0" fontId="12" fillId="0" borderId="2" xfId="2315" applyFont="1" applyFill="1" applyBorder="1" applyAlignment="1">
      <alignment horizontal="center" vertical="center"/>
    </xf>
    <xf numFmtId="0" fontId="12" fillId="0" borderId="2" xfId="2315" applyFont="1" applyFill="1" applyBorder="1" applyAlignment="1">
      <alignment vertical="center"/>
    </xf>
    <xf numFmtId="2" fontId="12" fillId="0" borderId="2" xfId="2315" applyNumberFormat="1" applyFont="1" applyFill="1" applyBorder="1" applyAlignment="1">
      <alignment horizontal="right" vertical="center"/>
    </xf>
    <xf numFmtId="2" fontId="7" fillId="0" borderId="2" xfId="2315" applyNumberFormat="1" applyFont="1" applyFill="1" applyBorder="1" applyAlignment="1">
      <alignment horizontal="right" vertical="center"/>
    </xf>
    <xf numFmtId="0" fontId="95" fillId="0" borderId="0" xfId="2315" applyFont="1" applyFill="1"/>
    <xf numFmtId="0" fontId="7" fillId="0" borderId="0" xfId="2315" applyFont="1" applyFill="1" applyBorder="1"/>
    <xf numFmtId="2" fontId="12" fillId="0" borderId="0" xfId="2315" applyNumberFormat="1" applyFont="1" applyFill="1"/>
    <xf numFmtId="2" fontId="7" fillId="0" borderId="0" xfId="2315" applyNumberFormat="1" applyFont="1" applyFill="1" applyBorder="1" applyAlignment="1">
      <alignment horizontal="center"/>
    </xf>
    <xf numFmtId="0" fontId="7" fillId="0" borderId="0" xfId="2315" applyFont="1" applyFill="1" applyBorder="1" applyAlignment="1">
      <alignment horizontal="center"/>
    </xf>
    <xf numFmtId="0" fontId="7" fillId="0" borderId="0" xfId="2315" applyFont="1" applyFill="1" applyAlignment="1"/>
    <xf numFmtId="0" fontId="7" fillId="0" borderId="0" xfId="2315" applyFont="1" applyFill="1" applyAlignment="1">
      <alignment horizontal="right" vertical="top" wrapText="1"/>
    </xf>
    <xf numFmtId="0" fontId="7" fillId="0" borderId="0" xfId="2315" applyFont="1" applyFill="1" applyAlignment="1">
      <alignment vertical="top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vertical="top"/>
    </xf>
    <xf numFmtId="0" fontId="54" fillId="0" borderId="2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/>
    <xf numFmtId="0" fontId="69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0" fontId="69" fillId="0" borderId="2" xfId="0" applyFont="1" applyFill="1" applyBorder="1" applyAlignment="1">
      <alignment horizontal="center" vertical="center"/>
    </xf>
    <xf numFmtId="0" fontId="0" fillId="7" borderId="0" xfId="0" applyFill="1"/>
    <xf numFmtId="0" fontId="12" fillId="0" borderId="2" xfId="0" applyFont="1" applyFill="1" applyBorder="1" applyAlignment="1">
      <alignment horizontal="center" vertical="center"/>
    </xf>
    <xf numFmtId="0" fontId="69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2390" applyFont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right" vertical="top" wrapText="1"/>
    </xf>
    <xf numFmtId="0" fontId="20" fillId="0" borderId="0" xfId="0" applyFont="1" applyAlignment="1">
      <alignment vertical="top" wrapText="1"/>
    </xf>
    <xf numFmtId="0" fontId="40" fillId="0" borderId="2" xfId="0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/>
    </xf>
    <xf numFmtId="0" fontId="40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7" fillId="0" borderId="0" xfId="4" applyFont="1" applyFill="1"/>
    <xf numFmtId="0" fontId="11" fillId="0" borderId="0" xfId="4" applyFont="1" applyFill="1" applyAlignment="1"/>
    <xf numFmtId="0" fontId="22" fillId="0" borderId="9" xfId="4" applyFont="1" applyFill="1" applyBorder="1" applyAlignment="1">
      <alignment horizontal="center" vertical="top"/>
    </xf>
    <xf numFmtId="0" fontId="22" fillId="3" borderId="2" xfId="4" applyFont="1" applyFill="1" applyBorder="1" applyAlignment="1">
      <alignment horizontal="center" vertical="top"/>
    </xf>
    <xf numFmtId="0" fontId="22" fillId="3" borderId="2" xfId="4" applyFont="1" applyFill="1" applyBorder="1"/>
    <xf numFmtId="0" fontId="22" fillId="0" borderId="9" xfId="4" applyFont="1" applyFill="1" applyBorder="1" applyAlignment="1">
      <alignment horizontal="center" vertical="top" wrapText="1"/>
    </xf>
    <xf numFmtId="0" fontId="22" fillId="3" borderId="2" xfId="4" applyFont="1" applyFill="1" applyBorder="1" applyAlignment="1">
      <alignment horizontal="center" vertical="top" wrapText="1"/>
    </xf>
    <xf numFmtId="0" fontId="22" fillId="3" borderId="9" xfId="4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right"/>
    </xf>
    <xf numFmtId="2" fontId="7" fillId="3" borderId="2" xfId="4" applyNumberFormat="1" applyFont="1" applyFill="1" applyBorder="1"/>
    <xf numFmtId="2" fontId="12" fillId="0" borderId="0" xfId="4" applyNumberFormat="1"/>
    <xf numFmtId="2" fontId="12" fillId="0" borderId="2" xfId="4" applyNumberFormat="1" applyBorder="1"/>
    <xf numFmtId="2" fontId="7" fillId="0" borderId="2" xfId="4" applyNumberFormat="1" applyFont="1" applyBorder="1"/>
    <xf numFmtId="0" fontId="7" fillId="0" borderId="2" xfId="4" applyFont="1" applyBorder="1" applyAlignment="1">
      <alignment horizontal="center" vertical="center"/>
    </xf>
    <xf numFmtId="2" fontId="12" fillId="3" borderId="2" xfId="4" applyNumberFormat="1" applyFill="1" applyBorder="1"/>
    <xf numFmtId="0" fontId="7" fillId="0" borderId="0" xfId="4" applyFont="1" applyFill="1" applyAlignment="1">
      <alignment horizontal="left"/>
    </xf>
    <xf numFmtId="0" fontId="11" fillId="0" borderId="0" xfId="4" applyFont="1" applyFill="1"/>
    <xf numFmtId="2" fontId="7" fillId="0" borderId="0" xfId="4" applyNumberFormat="1" applyFont="1" applyFill="1"/>
    <xf numFmtId="2" fontId="7" fillId="0" borderId="0" xfId="4" applyNumberFormat="1" applyFont="1"/>
    <xf numFmtId="2" fontId="7" fillId="3" borderId="0" xfId="4" applyNumberFormat="1" applyFont="1" applyFill="1"/>
    <xf numFmtId="0" fontId="12" fillId="0" borderId="0" xfId="0" applyFont="1"/>
    <xf numFmtId="0" fontId="96" fillId="0" borderId="0" xfId="0" applyFont="1"/>
    <xf numFmtId="0" fontId="98" fillId="0" borderId="0" xfId="0" applyFont="1" applyFill="1"/>
    <xf numFmtId="0" fontId="98" fillId="0" borderId="0" xfId="2315" applyFont="1" applyFill="1" applyBorder="1"/>
    <xf numFmtId="0" fontId="99" fillId="0" borderId="0" xfId="0" applyFont="1"/>
    <xf numFmtId="0" fontId="97" fillId="0" borderId="0" xfId="2" applyFont="1"/>
    <xf numFmtId="0" fontId="101" fillId="0" borderId="0" xfId="0" applyFont="1"/>
    <xf numFmtId="0" fontId="7" fillId="0" borderId="2" xfId="8" applyFont="1" applyBorder="1" applyAlignment="1">
      <alignment horizontal="center" vertical="top" wrapText="1"/>
    </xf>
    <xf numFmtId="0" fontId="7" fillId="0" borderId="0" xfId="8" applyFont="1" applyAlignment="1">
      <alignment horizontal="center"/>
    </xf>
    <xf numFmtId="0" fontId="7" fillId="0" borderId="2" xfId="8" applyFont="1" applyBorder="1" applyAlignment="1">
      <alignment horizontal="center" vertical="top" wrapText="1"/>
    </xf>
    <xf numFmtId="0" fontId="8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11" fillId="0" borderId="0" xfId="8" applyFont="1" applyAlignment="1">
      <alignment horizontal="center"/>
    </xf>
    <xf numFmtId="0" fontId="16" fillId="0" borderId="0" xfId="8" applyFont="1" applyAlignment="1">
      <alignment horizontal="center"/>
    </xf>
    <xf numFmtId="0" fontId="8" fillId="0" borderId="0" xfId="8" applyFont="1" applyAlignment="1">
      <alignment horizontal="right"/>
    </xf>
    <xf numFmtId="0" fontId="16" fillId="0" borderId="0" xfId="8" applyFont="1" applyAlignment="1">
      <alignment horizontal="right"/>
    </xf>
    <xf numFmtId="0" fontId="10" fillId="0" borderId="0" xfId="8" applyFont="1" applyAlignment="1">
      <alignment horizontal="center"/>
    </xf>
    <xf numFmtId="2" fontId="103" fillId="0" borderId="2" xfId="0" applyNumberFormat="1" applyFont="1" applyBorder="1" applyAlignment="1">
      <alignment horizontal="center"/>
    </xf>
    <xf numFmtId="2" fontId="103" fillId="0" borderId="2" xfId="0" applyNumberFormat="1" applyFont="1" applyBorder="1"/>
    <xf numFmtId="0" fontId="66" fillId="0" borderId="2" xfId="0" applyFont="1" applyBorder="1"/>
    <xf numFmtId="2" fontId="66" fillId="0" borderId="2" xfId="0" applyNumberFormat="1" applyFont="1" applyBorder="1"/>
    <xf numFmtId="0" fontId="103" fillId="0" borderId="2" xfId="0" applyFont="1" applyBorder="1" applyAlignment="1">
      <alignment horizontal="center"/>
    </xf>
    <xf numFmtId="167" fontId="7" fillId="0" borderId="0" xfId="0" applyNumberFormat="1" applyFont="1"/>
    <xf numFmtId="0" fontId="10" fillId="0" borderId="0" xfId="8" applyFont="1" applyAlignment="1">
      <alignment horizontal="center" wrapText="1"/>
    </xf>
    <xf numFmtId="0" fontId="14" fillId="0" borderId="0" xfId="8" applyFont="1" applyAlignment="1">
      <alignment horizontal="center"/>
    </xf>
    <xf numFmtId="0" fontId="7" fillId="0" borderId="0" xfId="8" applyFont="1"/>
    <xf numFmtId="0" fontId="7" fillId="0" borderId="0" xfId="8" applyFont="1" applyBorder="1" applyAlignment="1">
      <alignment horizontal="right"/>
    </xf>
    <xf numFmtId="0" fontId="22" fillId="0" borderId="7" xfId="8" applyFont="1" applyBorder="1" applyAlignment="1"/>
    <xf numFmtId="0" fontId="7" fillId="0" borderId="0" xfId="8" applyFont="1" applyBorder="1"/>
    <xf numFmtId="2" fontId="82" fillId="0" borderId="2" xfId="8" applyNumberFormat="1" applyFont="1" applyBorder="1"/>
    <xf numFmtId="2" fontId="7" fillId="0" borderId="0" xfId="8" applyNumberFormat="1" applyFont="1"/>
    <xf numFmtId="2" fontId="12" fillId="0" borderId="0" xfId="8" applyNumberFormat="1" applyFont="1"/>
    <xf numFmtId="2" fontId="83" fillId="0" borderId="2" xfId="8" applyNumberFormat="1" applyFont="1" applyBorder="1"/>
    <xf numFmtId="0" fontId="12" fillId="0" borderId="0" xfId="8" applyFont="1" applyBorder="1"/>
    <xf numFmtId="0" fontId="7" fillId="0" borderId="0" xfId="8" applyFont="1" applyBorder="1" applyAlignment="1">
      <alignment horizontal="center"/>
    </xf>
    <xf numFmtId="2" fontId="66" fillId="0" borderId="2" xfId="2315" applyNumberFormat="1" applyFont="1" applyFill="1" applyBorder="1" applyAlignment="1">
      <alignment horizontal="right" vertical="center"/>
    </xf>
    <xf numFmtId="2" fontId="66" fillId="0" borderId="2" xfId="0" applyNumberFormat="1" applyFont="1" applyFill="1" applyBorder="1" applyAlignment="1">
      <alignment horizontal="right" vertical="center"/>
    </xf>
    <xf numFmtId="0" fontId="104" fillId="0" borderId="2" xfId="0" applyFont="1" applyBorder="1"/>
    <xf numFmtId="0" fontId="11" fillId="0" borderId="0" xfId="8" applyFont="1"/>
    <xf numFmtId="0" fontId="22" fillId="0" borderId="2" xfId="8" applyFont="1" applyBorder="1" applyAlignment="1">
      <alignment horizontal="center"/>
    </xf>
    <xf numFmtId="2" fontId="12" fillId="0" borderId="2" xfId="8" applyNumberFormat="1" applyBorder="1"/>
    <xf numFmtId="2" fontId="12" fillId="0" borderId="0" xfId="8" applyNumberFormat="1"/>
    <xf numFmtId="0" fontId="98" fillId="0" borderId="0" xfId="8" applyFont="1"/>
    <xf numFmtId="0" fontId="7" fillId="0" borderId="0" xfId="2393" applyFont="1"/>
    <xf numFmtId="0" fontId="7" fillId="0" borderId="0" xfId="2393" applyFont="1" applyAlignment="1">
      <alignment horizontal="center" vertical="top" wrapText="1"/>
    </xf>
    <xf numFmtId="0" fontId="12" fillId="0" borderId="0" xfId="8" applyAlignment="1">
      <alignment horizontal="right"/>
    </xf>
    <xf numFmtId="0" fontId="10" fillId="0" borderId="0" xfId="8" applyFont="1" applyAlignment="1">
      <alignment horizontal="right" wrapText="1"/>
    </xf>
    <xf numFmtId="0" fontId="90" fillId="0" borderId="2" xfId="8" applyFont="1" applyBorder="1" applyAlignment="1">
      <alignment horizontal="center" vertical="top" wrapText="1"/>
    </xf>
    <xf numFmtId="0" fontId="22" fillId="0" borderId="2" xfId="8" applyFont="1" applyBorder="1" applyAlignment="1">
      <alignment horizontal="right"/>
    </xf>
    <xf numFmtId="0" fontId="7" fillId="0" borderId="2" xfId="8" applyFont="1" applyBorder="1" applyAlignment="1">
      <alignment horizontal="right"/>
    </xf>
    <xf numFmtId="2" fontId="12" fillId="0" borderId="5" xfId="8" applyNumberFormat="1" applyFont="1" applyBorder="1" applyAlignment="1">
      <alignment horizontal="right"/>
    </xf>
    <xf numFmtId="0" fontId="12" fillId="0" borderId="2" xfId="8" applyBorder="1" applyAlignment="1">
      <alignment horizontal="right"/>
    </xf>
    <xf numFmtId="0" fontId="12" fillId="0" borderId="6" xfId="8" applyFont="1" applyBorder="1" applyAlignment="1">
      <alignment horizontal="right"/>
    </xf>
    <xf numFmtId="2" fontId="12" fillId="0" borderId="2" xfId="8" applyNumberFormat="1" applyFont="1" applyBorder="1" applyAlignment="1">
      <alignment horizontal="right"/>
    </xf>
    <xf numFmtId="2" fontId="12" fillId="0" borderId="5" xfId="8" applyNumberFormat="1" applyBorder="1"/>
    <xf numFmtId="0" fontId="12" fillId="0" borderId="6" xfId="8" applyBorder="1"/>
    <xf numFmtId="2" fontId="12" fillId="0" borderId="5" xfId="8" applyNumberFormat="1" applyBorder="1" applyAlignment="1">
      <alignment horizontal="right"/>
    </xf>
    <xf numFmtId="0" fontId="12" fillId="0" borderId="6" xfId="8" applyBorder="1" applyAlignment="1">
      <alignment horizontal="right"/>
    </xf>
    <xf numFmtId="2" fontId="12" fillId="0" borderId="2" xfId="8" applyNumberFormat="1" applyBorder="1" applyAlignment="1">
      <alignment horizontal="right"/>
    </xf>
    <xf numFmtId="2" fontId="7" fillId="0" borderId="2" xfId="8" applyNumberFormat="1" applyFont="1" applyBorder="1" applyAlignment="1">
      <alignment horizontal="right"/>
    </xf>
    <xf numFmtId="2" fontId="12" fillId="0" borderId="0" xfId="8" applyNumberFormat="1" applyAlignment="1">
      <alignment horizontal="right"/>
    </xf>
    <xf numFmtId="0" fontId="12" fillId="0" borderId="0" xfId="8" applyBorder="1" applyAlignment="1">
      <alignment horizontal="right"/>
    </xf>
    <xf numFmtId="0" fontId="12" fillId="0" borderId="0" xfId="8" applyAlignment="1">
      <alignment horizontal="center"/>
    </xf>
    <xf numFmtId="0" fontId="12" fillId="3" borderId="2" xfId="8" applyFill="1" applyBorder="1"/>
    <xf numFmtId="2" fontId="12" fillId="0" borderId="2" xfId="8" applyNumberFormat="1" applyBorder="1" applyAlignment="1">
      <alignment horizontal="center"/>
    </xf>
    <xf numFmtId="1" fontId="12" fillId="0" borderId="2" xfId="8" applyNumberFormat="1" applyBorder="1" applyAlignment="1">
      <alignment horizontal="center"/>
    </xf>
    <xf numFmtId="0" fontId="12" fillId="0" borderId="0" xfId="8" applyFill="1" applyBorder="1" applyAlignment="1">
      <alignment horizontal="left"/>
    </xf>
    <xf numFmtId="0" fontId="100" fillId="0" borderId="0" xfId="8" applyFont="1" applyBorder="1"/>
    <xf numFmtId="0" fontId="7" fillId="0" borderId="0" xfId="8" applyFont="1" applyAlignment="1">
      <alignment vertical="top" wrapText="1"/>
    </xf>
    <xf numFmtId="0" fontId="15" fillId="0" borderId="2" xfId="8" applyFont="1" applyBorder="1" applyAlignment="1">
      <alignment horizontal="center"/>
    </xf>
    <xf numFmtId="0" fontId="15" fillId="0" borderId="2" xfId="8" applyFont="1" applyBorder="1" applyAlignment="1">
      <alignment horizontal="right"/>
    </xf>
    <xf numFmtId="1" fontId="12" fillId="0" borderId="2" xfId="8" applyNumberFormat="1" applyBorder="1" applyAlignment="1">
      <alignment horizontal="right"/>
    </xf>
    <xf numFmtId="0" fontId="69" fillId="0" borderId="2" xfId="8" applyFont="1" applyBorder="1"/>
    <xf numFmtId="0" fontId="1" fillId="0" borderId="0" xfId="2394"/>
    <xf numFmtId="0" fontId="1" fillId="0" borderId="0" xfId="2394" applyAlignment="1">
      <alignment horizontal="left"/>
    </xf>
    <xf numFmtId="0" fontId="1" fillId="0" borderId="7" xfId="2394" applyBorder="1" applyAlignment="1">
      <alignment horizontal="center"/>
    </xf>
    <xf numFmtId="0" fontId="23" fillId="0" borderId="0" xfId="2394" applyFont="1"/>
    <xf numFmtId="0" fontId="27" fillId="0" borderId="2" xfId="2394" applyFont="1" applyBorder="1" applyAlignment="1">
      <alignment horizontal="center" vertical="top" wrapText="1"/>
    </xf>
    <xf numFmtId="0" fontId="27" fillId="0" borderId="5" xfId="2394" applyFont="1" applyBorder="1" applyAlignment="1">
      <alignment horizontal="center" vertical="top" wrapText="1"/>
    </xf>
    <xf numFmtId="0" fontId="23" fillId="0" borderId="0" xfId="2394" applyFont="1" applyBorder="1" applyAlignment="1">
      <alignment horizontal="center"/>
    </xf>
    <xf numFmtId="0" fontId="23" fillId="0" borderId="0" xfId="2394" applyFont="1" applyAlignment="1">
      <alignment horizontal="center"/>
    </xf>
    <xf numFmtId="0" fontId="32" fillId="0" borderId="3" xfId="2394" applyFont="1" applyBorder="1" applyAlignment="1">
      <alignment horizontal="center" vertical="top" wrapText="1"/>
    </xf>
    <xf numFmtId="0" fontId="32" fillId="0" borderId="2" xfId="2394" applyFont="1" applyBorder="1" applyAlignment="1">
      <alignment horizontal="center" vertical="top" wrapText="1"/>
    </xf>
    <xf numFmtId="0" fontId="49" fillId="0" borderId="0" xfId="2394" applyFont="1" applyAlignment="1">
      <alignment horizontal="center"/>
    </xf>
    <xf numFmtId="0" fontId="91" fillId="0" borderId="2" xfId="2394" applyFont="1" applyBorder="1" applyAlignment="1">
      <alignment horizontal="right" vertical="top" wrapText="1"/>
    </xf>
    <xf numFmtId="0" fontId="91" fillId="0" borderId="3" xfId="2394" applyFont="1" applyBorder="1" applyAlignment="1">
      <alignment horizontal="right" vertical="top" wrapText="1"/>
    </xf>
    <xf numFmtId="0" fontId="35" fillId="0" borderId="0" xfId="2394" applyFont="1" applyAlignment="1">
      <alignment horizontal="center"/>
    </xf>
    <xf numFmtId="0" fontId="27" fillId="0" borderId="2" xfId="2394" applyFont="1" applyBorder="1" applyAlignment="1">
      <alignment horizontal="right" vertical="top" wrapText="1"/>
    </xf>
    <xf numFmtId="0" fontId="1" fillId="0" borderId="2" xfId="2394" applyBorder="1" applyAlignment="1">
      <alignment horizontal="right"/>
    </xf>
    <xf numFmtId="0" fontId="1" fillId="0" borderId="2" xfId="2394" applyBorder="1"/>
    <xf numFmtId="0" fontId="1" fillId="0" borderId="0" xfId="2394" applyBorder="1"/>
    <xf numFmtId="0" fontId="24" fillId="0" borderId="0" xfId="2393" applyFont="1"/>
    <xf numFmtId="0" fontId="102" fillId="0" borderId="0" xfId="2393" applyFont="1"/>
    <xf numFmtId="0" fontId="1" fillId="0" borderId="0" xfId="2394" applyAlignment="1">
      <alignment horizontal="right"/>
    </xf>
    <xf numFmtId="0" fontId="1" fillId="0" borderId="0" xfId="2393"/>
    <xf numFmtId="0" fontId="26" fillId="0" borderId="0" xfId="2394" applyFont="1" applyAlignment="1">
      <alignment horizontal="right"/>
    </xf>
    <xf numFmtId="0" fontId="23" fillId="0" borderId="0" xfId="2394" applyFont="1" applyBorder="1" applyAlignment="1">
      <alignment horizontal="left"/>
    </xf>
    <xf numFmtId="0" fontId="29" fillId="0" borderId="0" xfId="2394" applyFont="1" applyAlignment="1">
      <alignment horizontal="right"/>
    </xf>
    <xf numFmtId="0" fontId="23" fillId="0" borderId="0" xfId="2394" applyFont="1" applyAlignment="1">
      <alignment horizontal="center" vertical="top" wrapText="1"/>
    </xf>
    <xf numFmtId="0" fontId="23" fillId="0" borderId="2" xfId="2394" applyFont="1" applyBorder="1" applyAlignment="1">
      <alignment horizontal="center" vertical="top" wrapText="1"/>
    </xf>
    <xf numFmtId="0" fontId="27" fillId="0" borderId="3" xfId="2394" applyFont="1" applyBorder="1" applyAlignment="1">
      <alignment horizontal="center" vertical="top" wrapText="1"/>
    </xf>
    <xf numFmtId="0" fontId="25" fillId="0" borderId="2" xfId="2394" applyFont="1" applyBorder="1" applyAlignment="1">
      <alignment horizontal="center" vertical="top" wrapText="1"/>
    </xf>
    <xf numFmtId="0" fontId="25" fillId="0" borderId="3" xfId="2394" applyFont="1" applyBorder="1" applyAlignment="1">
      <alignment horizontal="center" vertical="top" wrapText="1"/>
    </xf>
    <xf numFmtId="0" fontId="23" fillId="0" borderId="2" xfId="2394" applyFont="1" applyBorder="1" applyAlignment="1">
      <alignment horizontal="center"/>
    </xf>
    <xf numFmtId="0" fontId="24" fillId="0" borderId="2" xfId="2394" applyFont="1" applyBorder="1" applyAlignment="1">
      <alignment horizontal="right" vertical="top" wrapText="1"/>
    </xf>
    <xf numFmtId="0" fontId="24" fillId="0" borderId="3" xfId="2394" applyFont="1" applyBorder="1" applyAlignment="1">
      <alignment horizontal="right" vertical="top" wrapText="1"/>
    </xf>
    <xf numFmtId="0" fontId="77" fillId="0" borderId="2" xfId="2394" applyFont="1" applyBorder="1" applyAlignment="1">
      <alignment horizontal="right"/>
    </xf>
    <xf numFmtId="0" fontId="1" fillId="0" borderId="2" xfId="2394" applyFont="1" applyBorder="1" applyAlignment="1">
      <alignment horizontal="right"/>
    </xf>
    <xf numFmtId="0" fontId="1" fillId="0" borderId="0" xfId="2394" applyFont="1"/>
    <xf numFmtId="2" fontId="1" fillId="0" borderId="0" xfId="2394" applyNumberFormat="1"/>
    <xf numFmtId="2" fontId="1" fillId="0" borderId="2" xfId="2394" applyNumberFormat="1" applyBorder="1" applyAlignment="1">
      <alignment horizontal="right"/>
    </xf>
    <xf numFmtId="1" fontId="1" fillId="0" borderId="2" xfId="2394" applyNumberFormat="1" applyBorder="1" applyAlignment="1">
      <alignment horizontal="right"/>
    </xf>
    <xf numFmtId="0" fontId="26" fillId="0" borderId="0" xfId="2394" applyFont="1" applyAlignment="1">
      <alignment horizontal="left"/>
    </xf>
    <xf numFmtId="0" fontId="1" fillId="0" borderId="0" xfId="2394" applyBorder="1" applyAlignment="1">
      <alignment horizontal="center"/>
    </xf>
    <xf numFmtId="0" fontId="26" fillId="0" borderId="2" xfId="2394" applyFont="1" applyBorder="1" applyAlignment="1">
      <alignment horizontal="center" vertical="center" wrapText="1"/>
    </xf>
    <xf numFmtId="0" fontId="32" fillId="0" borderId="2" xfId="2394" applyFont="1" applyBorder="1" applyAlignment="1">
      <alignment horizontal="center"/>
    </xf>
    <xf numFmtId="2" fontId="1" fillId="0" borderId="2" xfId="2394" applyNumberFormat="1" applyFont="1" applyBorder="1" applyAlignment="1">
      <alignment horizontal="right"/>
    </xf>
    <xf numFmtId="2" fontId="1" fillId="0" borderId="2" xfId="2394" applyNumberFormat="1" applyBorder="1"/>
    <xf numFmtId="0" fontId="100" fillId="0" borderId="0" xfId="2393" applyFont="1"/>
    <xf numFmtId="0" fontId="29" fillId="0" borderId="0" xfId="2394" applyFont="1" applyAlignment="1">
      <alignment horizontal="center"/>
    </xf>
    <xf numFmtId="0" fontId="1" fillId="0" borderId="2" xfId="2394" applyBorder="1" applyAlignment="1">
      <alignment horizontal="center"/>
    </xf>
    <xf numFmtId="2" fontId="1" fillId="0" borderId="0" xfId="2394" applyNumberFormat="1" applyFont="1"/>
    <xf numFmtId="0" fontId="53" fillId="0" borderId="2" xfId="2394" applyFont="1" applyBorder="1"/>
    <xf numFmtId="0" fontId="7" fillId="0" borderId="0" xfId="8" applyFont="1" applyAlignment="1">
      <alignment horizontal="left" vertical="top" wrapText="1"/>
    </xf>
    <xf numFmtId="1" fontId="1" fillId="0" borderId="2" xfId="2394" applyNumberFormat="1" applyBorder="1"/>
    <xf numFmtId="0" fontId="1" fillId="0" borderId="1" xfId="2394" applyBorder="1" applyAlignment="1">
      <alignment horizontal="center"/>
    </xf>
    <xf numFmtId="0" fontId="12" fillId="2" borderId="12" xfId="8" applyFill="1" applyBorder="1"/>
    <xf numFmtId="1" fontId="1" fillId="0" borderId="1" xfId="2394" applyNumberFormat="1" applyBorder="1"/>
    <xf numFmtId="0" fontId="1" fillId="0" borderId="1" xfId="2394" applyBorder="1"/>
    <xf numFmtId="1" fontId="53" fillId="0" borderId="2" xfId="2394" applyNumberFormat="1" applyFont="1" applyBorder="1"/>
    <xf numFmtId="0" fontId="101" fillId="0" borderId="0" xfId="2393" applyFont="1"/>
    <xf numFmtId="1" fontId="1" fillId="0" borderId="0" xfId="2394" applyNumberFormat="1"/>
    <xf numFmtId="0" fontId="91" fillId="0" borderId="0" xfId="2394" applyFont="1" applyBorder="1" applyAlignment="1">
      <alignment horizontal="right" vertical="top" wrapText="1"/>
    </xf>
    <xf numFmtId="0" fontId="66" fillId="0" borderId="2" xfId="8" applyFont="1" applyBorder="1"/>
    <xf numFmtId="0" fontId="66" fillId="0" borderId="2" xfId="2394" applyFont="1" applyBorder="1" applyAlignment="1">
      <alignment horizontal="right" vertical="top" wrapText="1"/>
    </xf>
    <xf numFmtId="0" fontId="12" fillId="0" borderId="0" xfId="8" applyFill="1" applyBorder="1"/>
    <xf numFmtId="0" fontId="53" fillId="0" borderId="2" xfId="2394" applyFont="1" applyBorder="1" applyAlignment="1">
      <alignment horizontal="right"/>
    </xf>
    <xf numFmtId="0" fontId="25" fillId="0" borderId="2" xfId="2394" applyFont="1" applyBorder="1" applyAlignment="1">
      <alignment horizontal="right" vertical="center" wrapText="1"/>
    </xf>
    <xf numFmtId="0" fontId="23" fillId="0" borderId="2" xfId="2394" applyFont="1" applyBorder="1" applyAlignment="1">
      <alignment horizontal="right"/>
    </xf>
    <xf numFmtId="2" fontId="53" fillId="0" borderId="2" xfId="2394" applyNumberFormat="1" applyFont="1" applyBorder="1"/>
    <xf numFmtId="0" fontId="12" fillId="0" borderId="2" xfId="8" applyFont="1" applyBorder="1" applyAlignment="1">
      <alignment horizontal="right" vertical="top" wrapText="1"/>
    </xf>
    <xf numFmtId="1" fontId="1" fillId="0" borderId="2" xfId="2394" applyNumberFormat="1" applyFont="1" applyBorder="1" applyAlignment="1">
      <alignment horizontal="right"/>
    </xf>
    <xf numFmtId="2" fontId="53" fillId="0" borderId="2" xfId="2394" applyNumberFormat="1" applyFont="1" applyBorder="1" applyAlignment="1">
      <alignment horizontal="right"/>
    </xf>
    <xf numFmtId="0" fontId="61" fillId="0" borderId="2" xfId="2394" applyFont="1" applyBorder="1"/>
    <xf numFmtId="2" fontId="53" fillId="0" borderId="6" xfId="2394" applyNumberFormat="1" applyFont="1" applyBorder="1"/>
    <xf numFmtId="1" fontId="61" fillId="0" borderId="2" xfId="2394" applyNumberFormat="1" applyFont="1" applyBorder="1"/>
    <xf numFmtId="0" fontId="7" fillId="0" borderId="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 applyAlignment="1">
      <alignment horizontal="right"/>
    </xf>
    <xf numFmtId="0" fontId="7" fillId="0" borderId="2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63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7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center"/>
    </xf>
    <xf numFmtId="0" fontId="6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2" fillId="0" borderId="0" xfId="0" applyFont="1"/>
    <xf numFmtId="9" fontId="12" fillId="2" borderId="0" xfId="2395" applyFont="1" applyFill="1"/>
    <xf numFmtId="2" fontId="1" fillId="0" borderId="0" xfId="2394" applyNumberFormat="1" applyAlignment="1">
      <alignment horizontal="right"/>
    </xf>
    <xf numFmtId="0" fontId="12" fillId="0" borderId="0" xfId="0" applyFont="1"/>
    <xf numFmtId="2" fontId="7" fillId="0" borderId="0" xfId="3" applyNumberFormat="1" applyFont="1" applyFill="1" applyAlignment="1">
      <alignment vertical="top" wrapText="1"/>
    </xf>
    <xf numFmtId="0" fontId="20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22" fillId="0" borderId="2" xfId="0" quotePrefix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2" fontId="66" fillId="0" borderId="5" xfId="0" applyNumberFormat="1" applyFont="1" applyBorder="1" applyAlignment="1">
      <alignment vertical="center"/>
    </xf>
    <xf numFmtId="2" fontId="66" fillId="0" borderId="6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2" fontId="12" fillId="0" borderId="2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22" fillId="0" borderId="5" xfId="0" quotePrefix="1" applyFont="1" applyBorder="1" applyAlignment="1">
      <alignment horizontal="center" vertical="top" wrapText="1"/>
    </xf>
    <xf numFmtId="0" fontId="22" fillId="0" borderId="6" xfId="0" quotePrefix="1" applyFont="1" applyBorder="1" applyAlignment="1">
      <alignment horizontal="center" vertical="top" wrapText="1"/>
    </xf>
    <xf numFmtId="0" fontId="22" fillId="0" borderId="9" xfId="0" quotePrefix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66" fillId="0" borderId="5" xfId="0" applyFont="1" applyBorder="1" applyAlignment="1">
      <alignment vertical="center"/>
    </xf>
    <xf numFmtId="0" fontId="66" fillId="0" borderId="6" xfId="0" applyFont="1" applyBorder="1" applyAlignment="1">
      <alignment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2" fontId="7" fillId="0" borderId="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2" fontId="66" fillId="0" borderId="2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2" xfId="0" applyFont="1" applyBorder="1" applyAlignment="1">
      <alignment horizontal="left"/>
    </xf>
    <xf numFmtId="0" fontId="7" fillId="0" borderId="2" xfId="0" quotePrefix="1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20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20" fillId="0" borderId="2" xfId="5" applyFont="1" applyBorder="1" applyAlignment="1">
      <alignment horizontal="center" vertical="top" wrapText="1"/>
    </xf>
    <xf numFmtId="0" fontId="20" fillId="0" borderId="2" xfId="5" applyFont="1" applyBorder="1" applyAlignment="1">
      <alignment horizontal="center" vertical="center" wrapText="1"/>
    </xf>
    <xf numFmtId="0" fontId="16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31" fillId="0" borderId="0" xfId="3" applyFont="1" applyAlignment="1">
      <alignment horizontal="center"/>
    </xf>
    <xf numFmtId="0" fontId="36" fillId="0" borderId="0" xfId="3" applyFont="1" applyAlignment="1">
      <alignment horizontal="center"/>
    </xf>
    <xf numFmtId="0" fontId="22" fillId="0" borderId="7" xfId="5" applyFont="1" applyBorder="1" applyAlignment="1">
      <alignment horizontal="right"/>
    </xf>
    <xf numFmtId="0" fontId="20" fillId="0" borderId="1" xfId="5" applyFont="1" applyBorder="1" applyAlignment="1">
      <alignment horizontal="center" vertical="center" wrapText="1"/>
    </xf>
    <xf numFmtId="0" fontId="20" fillId="0" borderId="10" xfId="5" applyFont="1" applyBorder="1" applyAlignment="1">
      <alignment horizontal="center" vertical="center" wrapText="1"/>
    </xf>
    <xf numFmtId="0" fontId="20" fillId="0" borderId="3" xfId="5" applyFont="1" applyBorder="1" applyAlignment="1">
      <alignment horizontal="center" vertical="center" wrapText="1"/>
    </xf>
    <xf numFmtId="0" fontId="20" fillId="0" borderId="12" xfId="5" applyFont="1" applyBorder="1" applyAlignment="1">
      <alignment horizontal="center" vertical="top" wrapText="1"/>
    </xf>
    <xf numFmtId="0" fontId="20" fillId="0" borderId="13" xfId="5" applyFont="1" applyBorder="1" applyAlignment="1">
      <alignment horizontal="center" vertical="top" wrapText="1"/>
    </xf>
    <xf numFmtId="0" fontId="20" fillId="0" borderId="14" xfId="5" applyFont="1" applyBorder="1" applyAlignment="1">
      <alignment horizontal="center" vertical="top" wrapText="1"/>
    </xf>
    <xf numFmtId="0" fontId="20" fillId="0" borderId="8" xfId="5" applyFont="1" applyBorder="1" applyAlignment="1">
      <alignment horizontal="center" vertical="top" wrapText="1"/>
    </xf>
    <xf numFmtId="0" fontId="20" fillId="0" borderId="7" xfId="5" applyFont="1" applyBorder="1" applyAlignment="1">
      <alignment horizontal="center" vertical="top" wrapText="1"/>
    </xf>
    <xf numFmtId="0" fontId="20" fillId="0" borderId="15" xfId="5" applyFont="1" applyBorder="1" applyAlignment="1">
      <alignment horizontal="center" vertical="top" wrapText="1"/>
    </xf>
    <xf numFmtId="0" fontId="20" fillId="0" borderId="12" xfId="5" applyFont="1" applyBorder="1" applyAlignment="1">
      <alignment horizontal="center" vertical="center" wrapText="1"/>
    </xf>
    <xf numFmtId="0" fontId="20" fillId="0" borderId="13" xfId="5" applyFont="1" applyBorder="1" applyAlignment="1">
      <alignment horizontal="center" vertical="center" wrapText="1"/>
    </xf>
    <xf numFmtId="0" fontId="20" fillId="0" borderId="14" xfId="5" applyFont="1" applyBorder="1" applyAlignment="1">
      <alignment horizontal="center" vertical="center" wrapText="1"/>
    </xf>
    <xf numFmtId="0" fontId="20" fillId="0" borderId="8" xfId="5" applyFont="1" applyBorder="1" applyAlignment="1">
      <alignment horizontal="center" vertical="center" wrapText="1"/>
    </xf>
    <xf numFmtId="0" fontId="20" fillId="0" borderId="7" xfId="5" applyFont="1" applyBorder="1" applyAlignment="1">
      <alignment horizontal="center" vertical="center" wrapText="1"/>
    </xf>
    <xf numFmtId="0" fontId="20" fillId="0" borderId="15" xfId="5" applyFont="1" applyBorder="1" applyAlignment="1">
      <alignment horizontal="center" vertical="center" wrapText="1"/>
    </xf>
    <xf numFmtId="0" fontId="7" fillId="0" borderId="0" xfId="5" applyFont="1" applyAlignment="1">
      <alignment horizontal="left"/>
    </xf>
    <xf numFmtId="0" fontId="17" fillId="0" borderId="5" xfId="5" applyFont="1" applyBorder="1" applyAlignment="1">
      <alignment horizontal="center" vertical="top" wrapText="1"/>
    </xf>
    <xf numFmtId="0" fontId="17" fillId="0" borderId="6" xfId="5" applyFont="1" applyBorder="1" applyAlignment="1">
      <alignment horizontal="center" vertical="top" wrapText="1"/>
    </xf>
    <xf numFmtId="0" fontId="18" fillId="0" borderId="0" xfId="5" applyFont="1" applyAlignment="1">
      <alignment horizontal="left"/>
    </xf>
    <xf numFmtId="0" fontId="11" fillId="0" borderId="0" xfId="3" applyFont="1" applyAlignment="1">
      <alignment horizontal="right" vertical="top" wrapText="1"/>
    </xf>
    <xf numFmtId="0" fontId="37" fillId="0" borderId="0" xfId="3" applyFont="1" applyAlignment="1">
      <alignment horizontal="center"/>
    </xf>
    <xf numFmtId="0" fontId="38" fillId="0" borderId="0" xfId="3" applyFont="1" applyAlignment="1">
      <alignment horizontal="center"/>
    </xf>
    <xf numFmtId="0" fontId="37" fillId="0" borderId="0" xfId="3" applyFont="1" applyAlignment="1">
      <alignment horizontal="center" wrapText="1"/>
    </xf>
    <xf numFmtId="0" fontId="40" fillId="0" borderId="2" xfId="3" applyFont="1" applyBorder="1" applyAlignment="1">
      <alignment horizontal="left"/>
    </xf>
    <xf numFmtId="0" fontId="19" fillId="0" borderId="0" xfId="3" applyFont="1" applyAlignment="1">
      <alignment horizontal="center"/>
    </xf>
    <xf numFmtId="0" fontId="22" fillId="0" borderId="7" xfId="3" applyFont="1" applyBorder="1" applyAlignment="1">
      <alignment horizontal="right"/>
    </xf>
    <xf numFmtId="0" fontId="7" fillId="0" borderId="2" xfId="3" applyFont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66" fillId="2" borderId="2" xfId="3" applyFont="1" applyFill="1" applyBorder="1" applyAlignment="1">
      <alignment horizontal="center" vertical="center" wrapText="1"/>
    </xf>
    <xf numFmtId="0" fontId="7" fillId="0" borderId="0" xfId="2390" applyFont="1" applyAlignment="1">
      <alignment horizontal="center" vertical="top" wrapText="1"/>
    </xf>
    <xf numFmtId="0" fontId="7" fillId="0" borderId="0" xfId="2390" applyFont="1" applyAlignment="1">
      <alignment horizontal="center" vertical="top"/>
    </xf>
    <xf numFmtId="0" fontId="7" fillId="0" borderId="0" xfId="2390" applyFont="1" applyAlignment="1">
      <alignment horizontal="center"/>
    </xf>
    <xf numFmtId="0" fontId="62" fillId="0" borderId="0" xfId="3" applyFont="1" applyAlignment="1">
      <alignment horizontal="left" vertical="center"/>
    </xf>
    <xf numFmtId="0" fontId="68" fillId="0" borderId="0" xfId="3" applyFont="1" applyAlignment="1">
      <alignment horizontal="left" vertical="center" wrapText="1"/>
    </xf>
    <xf numFmtId="0" fontId="62" fillId="0" borderId="0" xfId="3" applyFont="1" applyAlignment="1">
      <alignment horizontal="left" vertical="center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22" fillId="0" borderId="7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7" fillId="0" borderId="9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2" applyFont="1" applyAlignment="1">
      <alignment horizontal="center" vertical="top" wrapText="1"/>
    </xf>
    <xf numFmtId="0" fontId="51" fillId="0" borderId="0" xfId="0" applyFont="1" applyBorder="1" applyAlignment="1">
      <alignment horizontal="left"/>
    </xf>
    <xf numFmtId="0" fontId="12" fillId="0" borderId="0" xfId="0" applyFont="1"/>
    <xf numFmtId="0" fontId="82" fillId="0" borderId="5" xfId="0" applyFont="1" applyBorder="1" applyAlignment="1">
      <alignment horizontal="center"/>
    </xf>
    <xf numFmtId="0" fontId="82" fillId="0" borderId="6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51" fillId="0" borderId="0" xfId="8" applyFont="1" applyBorder="1" applyAlignment="1">
      <alignment horizontal="left"/>
    </xf>
    <xf numFmtId="0" fontId="7" fillId="0" borderId="0" xfId="8" applyFont="1" applyAlignment="1">
      <alignment horizontal="center" vertical="top" wrapText="1"/>
    </xf>
    <xf numFmtId="0" fontId="7" fillId="0" borderId="0" xfId="8" applyFont="1" applyAlignment="1">
      <alignment horizontal="right" vertical="top" wrapText="1"/>
    </xf>
    <xf numFmtId="0" fontId="7" fillId="0" borderId="0" xfId="8" applyFont="1" applyAlignment="1">
      <alignment horizontal="right"/>
    </xf>
    <xf numFmtId="0" fontId="82" fillId="0" borderId="2" xfId="8" applyFont="1" applyBorder="1" applyAlignment="1">
      <alignment horizontal="center"/>
    </xf>
    <xf numFmtId="0" fontId="19" fillId="0" borderId="0" xfId="8" applyFont="1" applyAlignment="1">
      <alignment horizontal="left"/>
    </xf>
    <xf numFmtId="0" fontId="17" fillId="0" borderId="0" xfId="8" applyFont="1" applyAlignment="1">
      <alignment horizontal="center"/>
    </xf>
    <xf numFmtId="0" fontId="9" fillId="0" borderId="0" xfId="8" applyFont="1" applyAlignment="1">
      <alignment horizontal="center"/>
    </xf>
    <xf numFmtId="0" fontId="10" fillId="0" borderId="0" xfId="8" applyFont="1" applyAlignment="1">
      <alignment horizontal="center" wrapText="1"/>
    </xf>
    <xf numFmtId="0" fontId="7" fillId="0" borderId="0" xfId="8" applyFont="1" applyAlignment="1">
      <alignment horizontal="left"/>
    </xf>
    <xf numFmtId="0" fontId="7" fillId="0" borderId="0" xfId="8" applyFont="1" applyBorder="1" applyAlignment="1">
      <alignment horizontal="right"/>
    </xf>
    <xf numFmtId="0" fontId="22" fillId="0" borderId="7" xfId="8" applyFont="1" applyBorder="1" applyAlignment="1">
      <alignment horizontal="right"/>
    </xf>
    <xf numFmtId="0" fontId="7" fillId="0" borderId="2" xfId="8" applyFont="1" applyBorder="1" applyAlignment="1">
      <alignment horizontal="center" vertical="top" wrapText="1"/>
    </xf>
    <xf numFmtId="0" fontId="22" fillId="0" borderId="7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1" fillId="0" borderId="0" xfId="2391" applyFont="1" applyFill="1" applyAlignment="1">
      <alignment horizontal="center"/>
    </xf>
    <xf numFmtId="0" fontId="16" fillId="0" borderId="0" xfId="2391" applyFont="1" applyFill="1" applyAlignment="1">
      <alignment horizontal="center"/>
    </xf>
    <xf numFmtId="0" fontId="10" fillId="0" borderId="0" xfId="2391" applyFont="1" applyFill="1" applyAlignment="1">
      <alignment horizontal="center"/>
    </xf>
    <xf numFmtId="0" fontId="13" fillId="0" borderId="0" xfId="2391" applyFont="1" applyFill="1" applyBorder="1" applyAlignment="1">
      <alignment horizontal="left"/>
    </xf>
    <xf numFmtId="0" fontId="7" fillId="0" borderId="0" xfId="0" applyFont="1" applyFill="1" applyAlignment="1">
      <alignment horizontal="right" vertical="top" wrapText="1"/>
    </xf>
    <xf numFmtId="0" fontId="7" fillId="0" borderId="2" xfId="2391" applyFont="1" applyFill="1" applyBorder="1" applyAlignment="1">
      <alignment horizontal="center" vertical="top" wrapText="1"/>
    </xf>
    <xf numFmtId="0" fontId="7" fillId="0" borderId="1" xfId="2392" applyFont="1" applyFill="1" applyBorder="1" applyAlignment="1">
      <alignment horizontal="center" vertical="top" wrapText="1"/>
    </xf>
    <xf numFmtId="0" fontId="7" fillId="0" borderId="10" xfId="2392" applyFont="1" applyFill="1" applyBorder="1" applyAlignment="1">
      <alignment horizontal="center" vertical="top" wrapText="1"/>
    </xf>
    <xf numFmtId="0" fontId="7" fillId="0" borderId="3" xfId="2392" applyFont="1" applyFill="1" applyBorder="1" applyAlignment="1">
      <alignment horizontal="center" vertical="top" wrapText="1"/>
    </xf>
    <xf numFmtId="0" fontId="7" fillId="0" borderId="2" xfId="2392" applyFont="1" applyFill="1" applyBorder="1" applyAlignment="1">
      <alignment horizontal="center" vertical="top" wrapText="1"/>
    </xf>
    <xf numFmtId="0" fontId="7" fillId="0" borderId="5" xfId="2391" applyFont="1" applyFill="1" applyBorder="1" applyAlignment="1">
      <alignment horizontal="center" vertical="top"/>
    </xf>
    <xf numFmtId="0" fontId="7" fillId="0" borderId="6" xfId="2391" applyFont="1" applyFill="1" applyBorder="1" applyAlignment="1">
      <alignment horizontal="center" vertical="top"/>
    </xf>
    <xf numFmtId="0" fontId="7" fillId="0" borderId="1" xfId="2391" applyFont="1" applyFill="1" applyBorder="1" applyAlignment="1">
      <alignment horizontal="center" vertical="center" wrapText="1"/>
    </xf>
    <xf numFmtId="0" fontId="7" fillId="0" borderId="10" xfId="2391" applyFont="1" applyFill="1" applyBorder="1" applyAlignment="1">
      <alignment horizontal="center" vertical="center" wrapText="1"/>
    </xf>
    <xf numFmtId="0" fontId="7" fillId="0" borderId="3" xfId="2391" applyFont="1" applyFill="1" applyBorder="1" applyAlignment="1">
      <alignment horizontal="center" vertical="center" wrapText="1"/>
    </xf>
    <xf numFmtId="0" fontId="7" fillId="0" borderId="2" xfId="239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right" vertical="top" wrapText="1"/>
    </xf>
    <xf numFmtId="0" fontId="7" fillId="0" borderId="0" xfId="3" applyFont="1" applyFill="1" applyAlignment="1">
      <alignment horizontal="right"/>
    </xf>
    <xf numFmtId="0" fontId="7" fillId="0" borderId="1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right"/>
    </xf>
    <xf numFmtId="0" fontId="7" fillId="0" borderId="1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right"/>
    </xf>
    <xf numFmtId="0" fontId="11" fillId="0" borderId="0" xfId="3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0" fontId="11" fillId="0" borderId="0" xfId="3" applyFont="1" applyFill="1" applyAlignment="1">
      <alignment horizontal="left"/>
    </xf>
    <xf numFmtId="0" fontId="10" fillId="0" borderId="0" xfId="3" applyFont="1" applyFill="1" applyAlignment="1">
      <alignment horizontal="center"/>
    </xf>
    <xf numFmtId="0" fontId="7" fillId="0" borderId="0" xfId="8" applyFont="1" applyFill="1" applyAlignment="1">
      <alignment horizontal="right" vertical="top" wrapText="1"/>
    </xf>
    <xf numFmtId="0" fontId="11" fillId="0" borderId="0" xfId="8" applyFont="1" applyFill="1" applyAlignment="1">
      <alignment horizontal="right" vertical="top" wrapText="1"/>
    </xf>
    <xf numFmtId="0" fontId="7" fillId="0" borderId="0" xfId="8" applyFont="1" applyFill="1" applyAlignment="1">
      <alignment horizontal="center"/>
    </xf>
    <xf numFmtId="0" fontId="11" fillId="0" borderId="0" xfId="8" applyFont="1" applyFill="1" applyAlignment="1">
      <alignment horizontal="right"/>
    </xf>
    <xf numFmtId="0" fontId="7" fillId="0" borderId="5" xfId="8" applyFont="1" applyFill="1" applyBorder="1" applyAlignment="1">
      <alignment horizontal="center"/>
    </xf>
    <xf numFmtId="0" fontId="7" fillId="0" borderId="6" xfId="8" applyFont="1" applyFill="1" applyBorder="1" applyAlignment="1">
      <alignment horizontal="center"/>
    </xf>
    <xf numFmtId="0" fontId="8" fillId="0" borderId="0" xfId="8" applyFont="1" applyFill="1" applyAlignment="1">
      <alignment horizontal="right"/>
    </xf>
    <xf numFmtId="0" fontId="11" fillId="0" borderId="0" xfId="8" applyFont="1" applyFill="1" applyAlignment="1">
      <alignment horizontal="center"/>
    </xf>
    <xf numFmtId="0" fontId="7" fillId="0" borderId="0" xfId="2315" applyFont="1" applyFill="1" applyAlignment="1">
      <alignment horizontal="right" vertical="top" wrapText="1"/>
    </xf>
    <xf numFmtId="0" fontId="7" fillId="0" borderId="0" xfId="2315" applyFont="1" applyFill="1" applyAlignment="1">
      <alignment horizontal="right"/>
    </xf>
    <xf numFmtId="0" fontId="17" fillId="0" borderId="0" xfId="2315" applyFont="1" applyFill="1" applyAlignment="1">
      <alignment horizontal="center"/>
    </xf>
    <xf numFmtId="0" fontId="16" fillId="0" borderId="0" xfId="2315" applyFont="1" applyFill="1" applyAlignment="1">
      <alignment horizontal="center"/>
    </xf>
    <xf numFmtId="0" fontId="13" fillId="0" borderId="0" xfId="2315" applyFont="1" applyFill="1" applyAlignment="1">
      <alignment horizontal="center" wrapText="1"/>
    </xf>
    <xf numFmtId="0" fontId="7" fillId="0" borderId="0" xfId="2315" applyFont="1" applyFill="1" applyAlignment="1">
      <alignment horizontal="left"/>
    </xf>
    <xf numFmtId="0" fontId="22" fillId="0" borderId="7" xfId="2315" applyFont="1" applyFill="1" applyBorder="1" applyAlignment="1">
      <alignment horizontal="right"/>
    </xf>
    <xf numFmtId="0" fontId="7" fillId="0" borderId="5" xfId="2315" applyFont="1" applyFill="1" applyBorder="1" applyAlignment="1">
      <alignment horizontal="center"/>
    </xf>
    <xf numFmtId="0" fontId="7" fillId="0" borderId="6" xfId="2315" quotePrefix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 vertical="top"/>
    </xf>
    <xf numFmtId="0" fontId="57" fillId="0" borderId="2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37" fillId="0" borderId="0" xfId="8" applyFont="1" applyAlignment="1">
      <alignment horizontal="center"/>
    </xf>
    <xf numFmtId="0" fontId="38" fillId="0" borderId="0" xfId="8" applyFont="1" applyAlignment="1">
      <alignment horizontal="center"/>
    </xf>
    <xf numFmtId="0" fontId="50" fillId="0" borderId="7" xfId="8" applyFont="1" applyBorder="1" applyAlignment="1">
      <alignment horizontal="right"/>
    </xf>
    <xf numFmtId="0" fontId="40" fillId="0" borderId="7" xfId="8" applyFont="1" applyBorder="1" applyAlignment="1">
      <alignment horizontal="right"/>
    </xf>
    <xf numFmtId="0" fontId="40" fillId="0" borderId="2" xfId="8" applyFont="1" applyBorder="1" applyAlignment="1">
      <alignment horizontal="center" vertical="top" wrapText="1"/>
    </xf>
    <xf numFmtId="0" fontId="7" fillId="0" borderId="0" xfId="9" applyFont="1" applyBorder="1" applyAlignment="1">
      <alignment horizontal="center" vertical="top" wrapText="1"/>
    </xf>
    <xf numFmtId="0" fontId="7" fillId="0" borderId="0" xfId="9" applyFont="1" applyAlignment="1">
      <alignment horizontal="center" vertical="top" wrapText="1"/>
    </xf>
    <xf numFmtId="0" fontId="7" fillId="2" borderId="1" xfId="9" quotePrefix="1" applyFont="1" applyFill="1" applyBorder="1" applyAlignment="1">
      <alignment horizontal="center" vertical="center" wrapText="1"/>
    </xf>
    <xf numFmtId="0" fontId="7" fillId="2" borderId="3" xfId="9" quotePrefix="1" applyFont="1" applyFill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2" borderId="5" xfId="9" quotePrefix="1" applyFont="1" applyFill="1" applyBorder="1" applyAlignment="1">
      <alignment horizontal="center" vertical="center" wrapText="1"/>
    </xf>
    <xf numFmtId="0" fontId="7" fillId="2" borderId="9" xfId="9" quotePrefix="1" applyFont="1" applyFill="1" applyBorder="1" applyAlignment="1">
      <alignment horizontal="center" vertical="center" wrapText="1"/>
    </xf>
    <xf numFmtId="0" fontId="7" fillId="2" borderId="6" xfId="9" quotePrefix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Alignment="1"/>
    <xf numFmtId="0" fontId="7" fillId="0" borderId="0" xfId="2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7" fillId="0" borderId="0" xfId="8" applyFont="1" applyAlignment="1">
      <alignment horizontal="center"/>
    </xf>
    <xf numFmtId="0" fontId="8" fillId="0" borderId="0" xfId="8" applyFont="1" applyAlignment="1">
      <alignment horizontal="center"/>
    </xf>
    <xf numFmtId="0" fontId="16" fillId="0" borderId="0" xfId="8" applyFont="1" applyAlignment="1">
      <alignment horizontal="center"/>
    </xf>
    <xf numFmtId="0" fontId="21" fillId="0" borderId="0" xfId="8" applyFont="1" applyAlignment="1">
      <alignment horizontal="center" wrapText="1"/>
    </xf>
    <xf numFmtId="0" fontId="7" fillId="0" borderId="1" xfId="8" applyFont="1" applyBorder="1" applyAlignment="1">
      <alignment horizontal="center" vertical="top" wrapText="1"/>
    </xf>
    <xf numFmtId="0" fontId="7" fillId="0" borderId="3" xfId="8" applyFont="1" applyBorder="1" applyAlignment="1">
      <alignment horizontal="center" vertical="top" wrapText="1"/>
    </xf>
    <xf numFmtId="0" fontId="7" fillId="0" borderId="5" xfId="8" applyFont="1" applyBorder="1" applyAlignment="1">
      <alignment horizontal="center" vertical="top" wrapText="1"/>
    </xf>
    <xf numFmtId="0" fontId="7" fillId="0" borderId="6" xfId="8" applyFont="1" applyBorder="1" applyAlignment="1">
      <alignment horizontal="center" vertical="top" wrapText="1"/>
    </xf>
    <xf numFmtId="0" fontId="7" fillId="0" borderId="0" xfId="2393" applyFont="1" applyAlignment="1">
      <alignment horizontal="center" vertical="top" wrapText="1"/>
    </xf>
    <xf numFmtId="0" fontId="7" fillId="0" borderId="0" xfId="2393" applyFont="1" applyAlignment="1">
      <alignment horizontal="left" vertical="top" wrapText="1"/>
    </xf>
    <xf numFmtId="0" fontId="7" fillId="0" borderId="0" xfId="2393" applyFont="1" applyAlignment="1">
      <alignment horizontal="center"/>
    </xf>
    <xf numFmtId="0" fontId="8" fillId="0" borderId="0" xfId="8" applyFont="1" applyAlignment="1">
      <alignment horizontal="right"/>
    </xf>
    <xf numFmtId="0" fontId="21" fillId="0" borderId="0" xfId="8" applyFont="1" applyAlignment="1">
      <alignment vertical="top" wrapText="1"/>
    </xf>
    <xf numFmtId="0" fontId="10" fillId="0" borderId="0" xfId="8" applyFont="1" applyAlignment="1">
      <alignment horizontal="center" vertical="top" wrapText="1"/>
    </xf>
    <xf numFmtId="0" fontId="17" fillId="0" borderId="0" xfId="8" applyFont="1" applyAlignment="1">
      <alignment horizontal="right"/>
    </xf>
    <xf numFmtId="0" fontId="41" fillId="0" borderId="0" xfId="0" applyFont="1" applyBorder="1" applyAlignment="1">
      <alignment horizontal="center"/>
    </xf>
    <xf numFmtId="0" fontId="40" fillId="0" borderId="2" xfId="0" applyFont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0" fontId="53" fillId="2" borderId="2" xfId="0" applyFont="1" applyFill="1" applyBorder="1" applyAlignment="1">
      <alignment horizontal="center" vertical="top" wrapText="1"/>
    </xf>
    <xf numFmtId="0" fontId="7" fillId="0" borderId="0" xfId="2388" applyFont="1" applyAlignment="1">
      <alignment horizontal="center" vertical="top" wrapText="1"/>
    </xf>
    <xf numFmtId="0" fontId="7" fillId="0" borderId="0" xfId="2388" applyFont="1" applyAlignment="1">
      <alignment horizontal="center"/>
    </xf>
    <xf numFmtId="0" fontId="22" fillId="2" borderId="7" xfId="0" applyFont="1" applyFill="1" applyBorder="1" applyAlignment="1">
      <alignment horizontal="right"/>
    </xf>
    <xf numFmtId="0" fontId="7" fillId="0" borderId="0" xfId="1749" applyFont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5" fillId="0" borderId="0" xfId="8" applyFont="1" applyBorder="1" applyAlignment="1">
      <alignment horizontal="right"/>
    </xf>
    <xf numFmtId="0" fontId="7" fillId="2" borderId="2" xfId="8" applyFont="1" applyFill="1" applyBorder="1" applyAlignment="1">
      <alignment horizontal="center" vertical="top" wrapText="1"/>
    </xf>
    <xf numFmtId="0" fontId="40" fillId="0" borderId="1" xfId="8" applyFont="1" applyBorder="1" applyAlignment="1">
      <alignment horizontal="center" vertical="top" wrapText="1"/>
    </xf>
    <xf numFmtId="0" fontId="40" fillId="0" borderId="3" xfId="8" applyFont="1" applyBorder="1" applyAlignment="1">
      <alignment horizontal="center" vertical="top" wrapText="1"/>
    </xf>
    <xf numFmtId="0" fontId="39" fillId="0" borderId="2" xfId="8" applyFont="1" applyBorder="1" applyAlignment="1">
      <alignment horizontal="center" vertical="top" wrapText="1"/>
    </xf>
    <xf numFmtId="0" fontId="12" fillId="0" borderId="2" xfId="8" applyFont="1" applyBorder="1" applyAlignment="1">
      <alignment horizontal="center" vertical="top" wrapText="1"/>
    </xf>
    <xf numFmtId="0" fontId="40" fillId="0" borderId="7" xfId="0" applyFont="1" applyBorder="1" applyAlignment="1">
      <alignment horizontal="right"/>
    </xf>
    <xf numFmtId="0" fontId="40" fillId="0" borderId="1" xfId="0" applyFont="1" applyBorder="1" applyAlignment="1">
      <alignment horizontal="center" vertical="top" wrapText="1"/>
    </xf>
    <xf numFmtId="0" fontId="40" fillId="0" borderId="3" xfId="0" applyFont="1" applyBorder="1" applyAlignment="1">
      <alignment horizontal="center" vertical="top" wrapText="1"/>
    </xf>
    <xf numFmtId="0" fontId="12" fillId="0" borderId="2" xfId="8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0" xfId="8" applyAlignment="1">
      <alignment horizontal="left"/>
    </xf>
    <xf numFmtId="0" fontId="11" fillId="0" borderId="0" xfId="3" applyFont="1" applyAlignment="1">
      <alignment horizontal="center" vertical="top" wrapText="1"/>
    </xf>
    <xf numFmtId="0" fontId="12" fillId="0" borderId="2" xfId="3" applyFont="1" applyBorder="1" applyAlignment="1">
      <alignment horizontal="center" vertical="top" wrapText="1"/>
    </xf>
    <xf numFmtId="0" fontId="11" fillId="0" borderId="0" xfId="3" applyFont="1" applyAlignment="1">
      <alignment horizontal="center"/>
    </xf>
    <xf numFmtId="0" fontId="12" fillId="0" borderId="0" xfId="3" applyAlignment="1">
      <alignment horizontal="center"/>
    </xf>
    <xf numFmtId="0" fontId="13" fillId="0" borderId="0" xfId="3" applyFont="1" applyAlignment="1">
      <alignment horizontal="center"/>
    </xf>
    <xf numFmtId="0" fontId="7" fillId="0" borderId="2" xfId="3" applyFont="1" applyBorder="1" applyAlignment="1">
      <alignment horizontal="center" vertical="top" wrapText="1"/>
    </xf>
    <xf numFmtId="0" fontId="7" fillId="0" borderId="5" xfId="3" applyFont="1" applyBorder="1" applyAlignment="1">
      <alignment horizontal="center" vertical="top"/>
    </xf>
    <xf numFmtId="0" fontId="7" fillId="0" borderId="9" xfId="3" applyFont="1" applyBorder="1" applyAlignment="1">
      <alignment horizontal="center" vertical="top"/>
    </xf>
    <xf numFmtId="0" fontId="7" fillId="0" borderId="2" xfId="3" applyFont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9" fillId="0" borderId="0" xfId="3" applyFont="1" applyAlignment="1">
      <alignment horizontal="center"/>
    </xf>
    <xf numFmtId="0" fontId="12" fillId="0" borderId="0" xfId="3" applyAlignment="1">
      <alignment horizontal="left"/>
    </xf>
    <xf numFmtId="0" fontId="11" fillId="0" borderId="2" xfId="3" applyFont="1" applyBorder="1" applyAlignment="1">
      <alignment horizontal="center" vertical="top"/>
    </xf>
    <xf numFmtId="0" fontId="7" fillId="0" borderId="9" xfId="3" applyFont="1" applyBorder="1" applyAlignment="1">
      <alignment horizontal="center" vertical="top" wrapText="1"/>
    </xf>
    <xf numFmtId="0" fontId="7" fillId="0" borderId="6" xfId="3" applyFont="1" applyBorder="1" applyAlignment="1">
      <alignment horizontal="center" vertical="top" wrapText="1"/>
    </xf>
    <xf numFmtId="0" fontId="7" fillId="0" borderId="5" xfId="3" applyFont="1" applyBorder="1" applyAlignment="1">
      <alignment horizontal="center" vertical="top" wrapText="1"/>
    </xf>
    <xf numFmtId="0" fontId="37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22" fillId="0" borderId="7" xfId="0" applyFont="1" applyBorder="1" applyAlignment="1">
      <alignment horizontal="left"/>
    </xf>
    <xf numFmtId="0" fontId="40" fillId="0" borderId="5" xfId="0" applyFont="1" applyBorder="1" applyAlignment="1">
      <alignment horizontal="center" vertical="top" wrapText="1"/>
    </xf>
    <xf numFmtId="0" fontId="40" fillId="0" borderId="9" xfId="0" applyFont="1" applyBorder="1" applyAlignment="1">
      <alignment horizontal="center" vertical="top" wrapText="1"/>
    </xf>
    <xf numFmtId="0" fontId="40" fillId="0" borderId="6" xfId="0" applyFont="1" applyBorder="1" applyAlignment="1">
      <alignment horizontal="center" vertical="top" wrapText="1"/>
    </xf>
    <xf numFmtId="0" fontId="7" fillId="0" borderId="0" xfId="223" applyFont="1" applyAlignment="1">
      <alignment horizontal="center"/>
    </xf>
    <xf numFmtId="0" fontId="20" fillId="0" borderId="0" xfId="223" applyFont="1" applyAlignment="1">
      <alignment horizontal="center"/>
    </xf>
    <xf numFmtId="0" fontId="22" fillId="0" borderId="7" xfId="8" applyFont="1" applyBorder="1" applyAlignment="1">
      <alignment horizontal="center"/>
    </xf>
    <xf numFmtId="0" fontId="7" fillId="2" borderId="2" xfId="223" quotePrefix="1" applyFont="1" applyFill="1" applyBorder="1" applyAlignment="1">
      <alignment horizontal="center" vertical="center" wrapText="1"/>
    </xf>
    <xf numFmtId="0" fontId="22" fillId="0" borderId="0" xfId="223" applyFont="1" applyAlignment="1">
      <alignment horizontal="right"/>
    </xf>
    <xf numFmtId="0" fontId="7" fillId="0" borderId="2" xfId="223" applyFont="1" applyBorder="1" applyAlignment="1">
      <alignment horizontal="left"/>
    </xf>
    <xf numFmtId="0" fontId="22" fillId="0" borderId="0" xfId="8" applyFont="1" applyBorder="1" applyAlignment="1">
      <alignment horizontal="right"/>
    </xf>
    <xf numFmtId="0" fontId="7" fillId="2" borderId="2" xfId="223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57" fillId="0" borderId="1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3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0" fillId="0" borderId="0" xfId="0" applyFont="1" applyAlignment="1">
      <alignment horizontal="right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89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wrapText="1"/>
    </xf>
    <xf numFmtId="0" fontId="11" fillId="0" borderId="0" xfId="8" applyFont="1" applyAlignment="1">
      <alignment horizontal="center"/>
    </xf>
    <xf numFmtId="0" fontId="48" fillId="0" borderId="0" xfId="2394" applyFont="1" applyAlignment="1">
      <alignment horizontal="center"/>
    </xf>
    <xf numFmtId="0" fontId="27" fillId="0" borderId="1" xfId="2394" applyFont="1" applyBorder="1" applyAlignment="1">
      <alignment horizontal="center" vertical="top" wrapText="1"/>
    </xf>
    <xf numFmtId="0" fontId="27" fillId="0" borderId="3" xfId="2394" applyFont="1" applyBorder="1" applyAlignment="1">
      <alignment horizontal="center" vertical="top" wrapText="1"/>
    </xf>
    <xf numFmtId="0" fontId="27" fillId="0" borderId="2" xfId="2394" applyFont="1" applyBorder="1" applyAlignment="1">
      <alignment horizontal="center" vertical="top" wrapText="1"/>
    </xf>
    <xf numFmtId="0" fontId="27" fillId="0" borderId="5" xfId="2394" applyFont="1" applyBorder="1" applyAlignment="1">
      <alignment horizontal="center" vertical="top" wrapText="1"/>
    </xf>
    <xf numFmtId="0" fontId="27" fillId="0" borderId="9" xfId="2394" applyFont="1" applyBorder="1" applyAlignment="1">
      <alignment horizontal="center" vertical="top" wrapText="1"/>
    </xf>
    <xf numFmtId="0" fontId="27" fillId="0" borderId="6" xfId="2394" applyFont="1" applyBorder="1" applyAlignment="1">
      <alignment horizontal="center" vertical="top" wrapText="1"/>
    </xf>
    <xf numFmtId="0" fontId="27" fillId="0" borderId="14" xfId="2394" applyFont="1" applyBorder="1" applyAlignment="1">
      <alignment horizontal="center" vertical="top" wrapText="1"/>
    </xf>
    <xf numFmtId="0" fontId="16" fillId="0" borderId="0" xfId="8" applyFont="1" applyAlignment="1">
      <alignment horizontal="right"/>
    </xf>
    <xf numFmtId="0" fontId="34" fillId="0" borderId="0" xfId="2394" applyFont="1" applyAlignment="1">
      <alignment horizontal="center"/>
    </xf>
    <xf numFmtId="0" fontId="23" fillId="0" borderId="2" xfId="2394" applyFont="1" applyBorder="1" applyAlignment="1">
      <alignment horizontal="center" vertical="top" wrapText="1"/>
    </xf>
    <xf numFmtId="0" fontId="11" fillId="0" borderId="2" xfId="8" applyFont="1" applyBorder="1" applyAlignment="1">
      <alignment horizontal="center" vertical="top" wrapText="1"/>
    </xf>
    <xf numFmtId="0" fontId="26" fillId="0" borderId="2" xfId="2394" applyFont="1" applyBorder="1" applyAlignment="1">
      <alignment horizontal="center" vertical="top" wrapText="1"/>
    </xf>
    <xf numFmtId="0" fontId="26" fillId="0" borderId="1" xfId="2394" applyFont="1" applyBorder="1" applyAlignment="1">
      <alignment horizontal="center" vertical="top" wrapText="1"/>
    </xf>
    <xf numFmtId="0" fontId="26" fillId="0" borderId="3" xfId="2394" applyFont="1" applyBorder="1" applyAlignment="1">
      <alignment horizontal="center" vertical="top" wrapText="1"/>
    </xf>
    <xf numFmtId="0" fontId="10" fillId="0" borderId="0" xfId="8" applyFont="1" applyAlignment="1">
      <alignment horizontal="center"/>
    </xf>
    <xf numFmtId="0" fontId="23" fillId="0" borderId="5" xfId="2394" applyFont="1" applyBorder="1" applyAlignment="1">
      <alignment horizontal="center" vertical="top" wrapText="1"/>
    </xf>
    <xf numFmtId="0" fontId="23" fillId="0" borderId="9" xfId="2394" applyFont="1" applyBorder="1" applyAlignment="1">
      <alignment horizontal="center" vertical="top" wrapText="1"/>
    </xf>
    <xf numFmtId="0" fontId="25" fillId="0" borderId="1" xfId="2394" applyFont="1" applyBorder="1" applyAlignment="1">
      <alignment horizontal="center" vertical="top" wrapText="1"/>
    </xf>
    <xf numFmtId="0" fontId="25" fillId="0" borderId="3" xfId="2394" applyFont="1" applyBorder="1" applyAlignment="1">
      <alignment horizontal="center" vertical="top" wrapText="1"/>
    </xf>
    <xf numFmtId="0" fontId="25" fillId="0" borderId="5" xfId="2394" applyFont="1" applyBorder="1" applyAlignment="1">
      <alignment horizontal="center" vertical="top" wrapText="1"/>
    </xf>
    <xf numFmtId="0" fontId="25" fillId="0" borderId="9" xfId="2394" applyFont="1" applyBorder="1" applyAlignment="1">
      <alignment horizontal="center" vertical="top" wrapText="1"/>
    </xf>
    <xf numFmtId="0" fontId="25" fillId="0" borderId="6" xfId="2394" applyFont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5" fillId="0" borderId="1" xfId="1" applyFont="1" applyBorder="1" applyAlignment="1">
      <alignment horizontal="center" vertical="top"/>
    </xf>
    <xf numFmtId="0" fontId="25" fillId="0" borderId="10" xfId="1" applyFont="1" applyBorder="1" applyAlignment="1">
      <alignment horizontal="center" vertical="top"/>
    </xf>
    <xf numFmtId="0" fontId="25" fillId="0" borderId="3" xfId="1" applyFont="1" applyBorder="1" applyAlignment="1">
      <alignment horizontal="center" vertical="top"/>
    </xf>
    <xf numFmtId="0" fontId="27" fillId="0" borderId="1" xfId="1" applyFont="1" applyBorder="1" applyAlignment="1">
      <alignment horizontal="center" vertical="top" wrapText="1"/>
    </xf>
    <xf numFmtId="0" fontId="27" fillId="0" borderId="10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wrapText="1"/>
    </xf>
    <xf numFmtId="0" fontId="25" fillId="0" borderId="5" xfId="1" applyFont="1" applyBorder="1" applyAlignment="1">
      <alignment horizontal="center" wrapText="1"/>
    </xf>
    <xf numFmtId="0" fontId="25" fillId="0" borderId="9" xfId="1" applyFont="1" applyBorder="1" applyAlignment="1">
      <alignment horizontal="center" wrapText="1"/>
    </xf>
    <xf numFmtId="0" fontId="25" fillId="0" borderId="6" xfId="1" applyFont="1" applyBorder="1" applyAlignment="1">
      <alignment horizontal="center" wrapText="1"/>
    </xf>
    <xf numFmtId="0" fontId="28" fillId="0" borderId="0" xfId="1" applyFont="1" applyAlignment="1">
      <alignment horizontal="center"/>
    </xf>
    <xf numFmtId="0" fontId="27" fillId="0" borderId="12" xfId="1" applyFont="1" applyBorder="1" applyAlignment="1">
      <alignment horizontal="center" vertical="top" wrapText="1"/>
    </xf>
    <xf numFmtId="0" fontId="27" fillId="0" borderId="14" xfId="1" applyFont="1" applyBorder="1" applyAlignment="1">
      <alignment horizontal="center" vertical="top" wrapText="1"/>
    </xf>
    <xf numFmtId="0" fontId="27" fillId="0" borderId="11" xfId="1" applyFont="1" applyBorder="1" applyAlignment="1">
      <alignment horizontal="center" vertical="top" wrapText="1"/>
    </xf>
    <xf numFmtId="0" fontId="27" fillId="0" borderId="16" xfId="1" applyFont="1" applyBorder="1" applyAlignment="1">
      <alignment horizontal="center" vertical="top" wrapText="1"/>
    </xf>
    <xf numFmtId="0" fontId="22" fillId="0" borderId="0" xfId="4" applyFont="1" applyBorder="1" applyAlignment="1">
      <alignment horizontal="center"/>
    </xf>
    <xf numFmtId="0" fontId="22" fillId="0" borderId="1" xfId="4" applyFont="1" applyBorder="1" applyAlignment="1">
      <alignment horizontal="center" vertical="top" wrapText="1"/>
    </xf>
    <xf numFmtId="0" fontId="22" fillId="0" borderId="3" xfId="4" applyFont="1" applyBorder="1" applyAlignment="1">
      <alignment horizontal="center" vertical="top" wrapText="1"/>
    </xf>
    <xf numFmtId="0" fontId="22" fillId="0" borderId="5" xfId="4" applyFont="1" applyBorder="1" applyAlignment="1">
      <alignment horizontal="center" vertical="top"/>
    </xf>
    <xf numFmtId="0" fontId="22" fillId="0" borderId="9" xfId="4" applyFont="1" applyBorder="1" applyAlignment="1">
      <alignment horizontal="center" vertical="top"/>
    </xf>
    <xf numFmtId="0" fontId="22" fillId="0" borderId="6" xfId="4" applyFont="1" applyBorder="1" applyAlignment="1">
      <alignment horizontal="center" vertical="top"/>
    </xf>
    <xf numFmtId="0" fontId="22" fillId="0" borderId="12" xfId="4" applyFont="1" applyBorder="1" applyAlignment="1">
      <alignment horizontal="center" vertical="top" wrapText="1"/>
    </xf>
    <xf numFmtId="0" fontId="22" fillId="0" borderId="13" xfId="4" applyFont="1" applyBorder="1" applyAlignment="1">
      <alignment horizontal="center" vertical="top" wrapText="1"/>
    </xf>
    <xf numFmtId="0" fontId="22" fillId="0" borderId="14" xfId="4" applyFont="1" applyBorder="1" applyAlignment="1">
      <alignment horizontal="center" vertical="top" wrapText="1"/>
    </xf>
    <xf numFmtId="0" fontId="22" fillId="0" borderId="8" xfId="4" applyFont="1" applyBorder="1" applyAlignment="1">
      <alignment horizontal="center" vertical="top" wrapText="1"/>
    </xf>
    <xf numFmtId="0" fontId="22" fillId="0" borderId="7" xfId="4" applyFont="1" applyBorder="1" applyAlignment="1">
      <alignment horizontal="center" vertical="top" wrapText="1"/>
    </xf>
    <xf numFmtId="0" fontId="22" fillId="0" borderId="15" xfId="4" applyFont="1" applyBorder="1" applyAlignment="1">
      <alignment horizontal="center" vertical="top" wrapText="1"/>
    </xf>
    <xf numFmtId="0" fontId="22" fillId="0" borderId="5" xfId="4" applyFont="1" applyBorder="1" applyAlignment="1">
      <alignment horizontal="center" vertical="top" wrapText="1"/>
    </xf>
    <xf numFmtId="0" fontId="22" fillId="0" borderId="9" xfId="4" applyFont="1" applyBorder="1" applyAlignment="1">
      <alignment horizontal="center" vertical="top" wrapText="1"/>
    </xf>
    <xf numFmtId="0" fontId="22" fillId="0" borderId="6" xfId="4" applyFont="1" applyBorder="1" applyAlignment="1">
      <alignment horizontal="center" vertical="top" wrapText="1"/>
    </xf>
    <xf numFmtId="0" fontId="8" fillId="0" borderId="0" xfId="4" applyFont="1" applyAlignment="1">
      <alignment horizontal="right"/>
    </xf>
    <xf numFmtId="0" fontId="9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0" fontId="11" fillId="0" borderId="0" xfId="4" applyFont="1" applyAlignment="1">
      <alignment horizontal="right" vertical="top" wrapText="1"/>
    </xf>
    <xf numFmtId="0" fontId="7" fillId="0" borderId="0" xfId="4" applyFont="1" applyAlignment="1">
      <alignment horizontal="left"/>
    </xf>
    <xf numFmtId="0" fontId="13" fillId="0" borderId="5" xfId="4" applyFont="1" applyBorder="1" applyAlignment="1">
      <alignment horizontal="center" vertical="top" wrapText="1"/>
    </xf>
    <xf numFmtId="0" fontId="13" fillId="0" borderId="6" xfId="4" applyFont="1" applyBorder="1" applyAlignment="1">
      <alignment horizontal="center" vertical="top" wrapText="1"/>
    </xf>
    <xf numFmtId="0" fontId="7" fillId="0" borderId="5" xfId="4" applyFont="1" applyBorder="1" applyAlignment="1">
      <alignment horizontal="center"/>
    </xf>
    <xf numFmtId="0" fontId="7" fillId="0" borderId="6" xfId="4" applyFont="1" applyBorder="1" applyAlignment="1">
      <alignment horizontal="center"/>
    </xf>
    <xf numFmtId="0" fontId="12" fillId="0" borderId="0" xfId="4" applyAlignment="1">
      <alignment horizontal="left"/>
    </xf>
    <xf numFmtId="0" fontId="11" fillId="0" borderId="0" xfId="4" applyFont="1" applyAlignment="1">
      <alignment horizontal="center" vertical="top" wrapText="1"/>
    </xf>
    <xf numFmtId="0" fontId="7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10" fillId="0" borderId="0" xfId="3" applyFont="1" applyAlignment="1">
      <alignment horizontal="center" wrapText="1"/>
    </xf>
    <xf numFmtId="0" fontId="12" fillId="0" borderId="0" xfId="3" applyFont="1"/>
    <xf numFmtId="0" fontId="7" fillId="0" borderId="2" xfId="3" applyFont="1" applyBorder="1" applyAlignment="1">
      <alignment horizontal="center" vertical="center"/>
    </xf>
    <xf numFmtId="0" fontId="7" fillId="0" borderId="0" xfId="3" applyFont="1" applyAlignment="1">
      <alignment horizontal="center" vertical="top" wrapText="1"/>
    </xf>
    <xf numFmtId="0" fontId="7" fillId="0" borderId="0" xfId="3" applyFont="1" applyAlignment="1">
      <alignment horizontal="right" vertical="top" wrapText="1"/>
    </xf>
    <xf numFmtId="0" fontId="7" fillId="0" borderId="0" xfId="3" applyFont="1" applyAlignment="1">
      <alignment horizontal="left"/>
    </xf>
  </cellXfs>
  <cellStyles count="2396">
    <cellStyle name="Body" xfId="10"/>
    <cellStyle name="Comma 2" xfId="11"/>
    <cellStyle name="Comma 3" xfId="12"/>
    <cellStyle name="Comma 4" xfId="13"/>
    <cellStyle name="Header1" xfId="14"/>
    <cellStyle name="Header2" xfId="15"/>
    <cellStyle name="Hyperlink" xfId="6" builtinId="8"/>
    <cellStyle name="Hyperlink 2" xfId="16"/>
    <cellStyle name="Hyperlink 3" xfId="2387"/>
    <cellStyle name="list" xfId="17"/>
    <cellStyle name="list1" xfId="18"/>
    <cellStyle name="no dec" xfId="19"/>
    <cellStyle name="no dec 2" xfId="20"/>
    <cellStyle name="no dec_AWP 2013-14" xfId="21"/>
    <cellStyle name="Normal" xfId="0" builtinId="0"/>
    <cellStyle name="Normal - Style1" xfId="22"/>
    <cellStyle name="Normal - Style1 2" xfId="23"/>
    <cellStyle name="Normal - Style1_AWP 2013-14" xfId="24"/>
    <cellStyle name="Normal 10" xfId="25"/>
    <cellStyle name="Normal 11" xfId="26"/>
    <cellStyle name="Normal 12" xfId="27"/>
    <cellStyle name="Normal 13" xfId="8"/>
    <cellStyle name="Normal 13 2" xfId="28"/>
    <cellStyle name="Normal 14" xfId="29"/>
    <cellStyle name="Normal 14 2" xfId="30"/>
    <cellStyle name="Normal 14 2 2" xfId="31"/>
    <cellStyle name="Normal 14 2 2 2" xfId="32"/>
    <cellStyle name="Normal 14 2 2 2 2" xfId="33"/>
    <cellStyle name="Normal 14 2 2 3" xfId="34"/>
    <cellStyle name="Normal 14 2 2 3 2" xfId="35"/>
    <cellStyle name="Normal 14 2 2 4" xfId="36"/>
    <cellStyle name="Normal 14 2 3" xfId="37"/>
    <cellStyle name="Normal 14 2 3 2" xfId="38"/>
    <cellStyle name="Normal 14 2 4" xfId="39"/>
    <cellStyle name="Normal 14 2 4 2" xfId="40"/>
    <cellStyle name="Normal 14 2 5" xfId="41"/>
    <cellStyle name="Normal 14 3" xfId="42"/>
    <cellStyle name="Normal 14 3 2" xfId="43"/>
    <cellStyle name="Normal 14 3 2 2" xfId="44"/>
    <cellStyle name="Normal 14 3 2 2 2" xfId="45"/>
    <cellStyle name="Normal 14 3 2 3" xfId="46"/>
    <cellStyle name="Normal 14 3 2 3 2" xfId="47"/>
    <cellStyle name="Normal 14 3 2 4" xfId="48"/>
    <cellStyle name="Normal 14 3 3" xfId="49"/>
    <cellStyle name="Normal 14 3 3 2" xfId="50"/>
    <cellStyle name="Normal 14 3 4" xfId="51"/>
    <cellStyle name="Normal 14 3 4 2" xfId="52"/>
    <cellStyle name="Normal 14 3 5" xfId="53"/>
    <cellStyle name="Normal 14 4" xfId="54"/>
    <cellStyle name="Normal 14 4 2" xfId="55"/>
    <cellStyle name="Normal 14 4 2 2" xfId="56"/>
    <cellStyle name="Normal 14 4 2 2 2" xfId="57"/>
    <cellStyle name="Normal 14 4 2 3" xfId="58"/>
    <cellStyle name="Normal 14 4 2 3 2" xfId="59"/>
    <cellStyle name="Normal 14 4 2 4" xfId="60"/>
    <cellStyle name="Normal 14 4 3" xfId="61"/>
    <cellStyle name="Normal 14 4 3 2" xfId="62"/>
    <cellStyle name="Normal 14 4 4" xfId="63"/>
    <cellStyle name="Normal 14 4 4 2" xfId="64"/>
    <cellStyle name="Normal 14 4 5" xfId="65"/>
    <cellStyle name="Normal 14 5" xfId="66"/>
    <cellStyle name="Normal 14 5 2" xfId="67"/>
    <cellStyle name="Normal 14 5 2 2" xfId="68"/>
    <cellStyle name="Normal 14 5 3" xfId="69"/>
    <cellStyle name="Normal 14 5 3 2" xfId="70"/>
    <cellStyle name="Normal 14 5 4" xfId="71"/>
    <cellStyle name="Normal 14 6" xfId="72"/>
    <cellStyle name="Normal 14 6 2" xfId="73"/>
    <cellStyle name="Normal 14 7" xfId="74"/>
    <cellStyle name="Normal 14 7 2" xfId="75"/>
    <cellStyle name="Normal 14 8" xfId="76"/>
    <cellStyle name="Normal 15" xfId="77"/>
    <cellStyle name="Normal 16" xfId="78"/>
    <cellStyle name="Normal 16 2" xfId="79"/>
    <cellStyle name="Normal 16 2 2" xfId="80"/>
    <cellStyle name="Normal 16 2 2 2" xfId="81"/>
    <cellStyle name="Normal 16 2 2 2 2" xfId="82"/>
    <cellStyle name="Normal 16 2 2 3" xfId="83"/>
    <cellStyle name="Normal 16 2 2 3 2" xfId="84"/>
    <cellStyle name="Normal 16 2 2 4" xfId="85"/>
    <cellStyle name="Normal 16 2 3" xfId="86"/>
    <cellStyle name="Normal 16 2 3 2" xfId="87"/>
    <cellStyle name="Normal 16 2 4" xfId="88"/>
    <cellStyle name="Normal 16 2 4 2" xfId="89"/>
    <cellStyle name="Normal 16 2 5" xfId="90"/>
    <cellStyle name="Normal 16 3" xfId="91"/>
    <cellStyle name="Normal 16 3 2" xfId="92"/>
    <cellStyle name="Normal 16 3 2 2" xfId="93"/>
    <cellStyle name="Normal 16 3 2 2 2" xfId="94"/>
    <cellStyle name="Normal 16 3 2 3" xfId="95"/>
    <cellStyle name="Normal 16 3 2 3 2" xfId="96"/>
    <cellStyle name="Normal 16 3 2 4" xfId="97"/>
    <cellStyle name="Normal 16 3 3" xfId="98"/>
    <cellStyle name="Normal 16 3 3 2" xfId="99"/>
    <cellStyle name="Normal 16 3 4" xfId="100"/>
    <cellStyle name="Normal 16 3 4 2" xfId="101"/>
    <cellStyle name="Normal 16 3 5" xfId="102"/>
    <cellStyle name="Normal 16 4" xfId="103"/>
    <cellStyle name="Normal 16 4 2" xfId="104"/>
    <cellStyle name="Normal 16 4 2 2" xfId="105"/>
    <cellStyle name="Normal 16 4 2 2 2" xfId="106"/>
    <cellStyle name="Normal 16 4 2 3" xfId="107"/>
    <cellStyle name="Normal 16 4 2 3 2" xfId="108"/>
    <cellStyle name="Normal 16 4 2 4" xfId="109"/>
    <cellStyle name="Normal 16 4 3" xfId="110"/>
    <cellStyle name="Normal 16 4 3 2" xfId="111"/>
    <cellStyle name="Normal 16 4 4" xfId="112"/>
    <cellStyle name="Normal 16 4 4 2" xfId="113"/>
    <cellStyle name="Normal 16 4 5" xfId="114"/>
    <cellStyle name="Normal 16 5" xfId="115"/>
    <cellStyle name="Normal 16 5 2" xfId="116"/>
    <cellStyle name="Normal 16 5 2 2" xfId="117"/>
    <cellStyle name="Normal 16 5 3" xfId="118"/>
    <cellStyle name="Normal 16 5 3 2" xfId="119"/>
    <cellStyle name="Normal 16 5 4" xfId="120"/>
    <cellStyle name="Normal 16 6" xfId="121"/>
    <cellStyle name="Normal 16 6 2" xfId="122"/>
    <cellStyle name="Normal 16 7" xfId="123"/>
    <cellStyle name="Normal 16 7 2" xfId="124"/>
    <cellStyle name="Normal 16 8" xfId="125"/>
    <cellStyle name="Normal 17" xfId="126"/>
    <cellStyle name="Normal 17 2" xfId="127"/>
    <cellStyle name="Normal 17 2 2" xfId="128"/>
    <cellStyle name="Normal 17 2 2 2" xfId="129"/>
    <cellStyle name="Normal 17 2 2 2 2" xfId="130"/>
    <cellStyle name="Normal 17 2 2 3" xfId="131"/>
    <cellStyle name="Normal 17 2 2 3 2" xfId="132"/>
    <cellStyle name="Normal 17 2 2 4" xfId="133"/>
    <cellStyle name="Normal 17 2 3" xfId="134"/>
    <cellStyle name="Normal 17 2 3 2" xfId="135"/>
    <cellStyle name="Normal 17 2 4" xfId="136"/>
    <cellStyle name="Normal 17 2 4 2" xfId="137"/>
    <cellStyle name="Normal 17 2 5" xfId="138"/>
    <cellStyle name="Normal 17 3" xfId="139"/>
    <cellStyle name="Normal 17 3 2" xfId="140"/>
    <cellStyle name="Normal 17 3 2 2" xfId="141"/>
    <cellStyle name="Normal 17 3 2 2 2" xfId="142"/>
    <cellStyle name="Normal 17 3 2 3" xfId="143"/>
    <cellStyle name="Normal 17 3 2 3 2" xfId="144"/>
    <cellStyle name="Normal 17 3 2 4" xfId="145"/>
    <cellStyle name="Normal 17 3 3" xfId="146"/>
    <cellStyle name="Normal 17 3 3 2" xfId="147"/>
    <cellStyle name="Normal 17 3 4" xfId="148"/>
    <cellStyle name="Normal 17 3 4 2" xfId="149"/>
    <cellStyle name="Normal 17 3 5" xfId="150"/>
    <cellStyle name="Normal 17 4" xfId="151"/>
    <cellStyle name="Normal 17 4 2" xfId="152"/>
    <cellStyle name="Normal 17 4 2 2" xfId="153"/>
    <cellStyle name="Normal 17 4 2 2 2" xfId="154"/>
    <cellStyle name="Normal 17 4 2 3" xfId="155"/>
    <cellStyle name="Normal 17 4 2 3 2" xfId="156"/>
    <cellStyle name="Normal 17 4 2 4" xfId="157"/>
    <cellStyle name="Normal 17 4 3" xfId="158"/>
    <cellStyle name="Normal 17 4 3 2" xfId="159"/>
    <cellStyle name="Normal 17 4 4" xfId="160"/>
    <cellStyle name="Normal 17 4 4 2" xfId="161"/>
    <cellStyle name="Normal 17 4 5" xfId="162"/>
    <cellStyle name="Normal 17 5" xfId="163"/>
    <cellStyle name="Normal 17 5 2" xfId="164"/>
    <cellStyle name="Normal 17 5 2 2" xfId="165"/>
    <cellStyle name="Normal 17 5 3" xfId="166"/>
    <cellStyle name="Normal 17 5 3 2" xfId="167"/>
    <cellStyle name="Normal 17 5 4" xfId="168"/>
    <cellStyle name="Normal 17 6" xfId="169"/>
    <cellStyle name="Normal 17 6 2" xfId="170"/>
    <cellStyle name="Normal 17 7" xfId="171"/>
    <cellStyle name="Normal 17 7 2" xfId="172"/>
    <cellStyle name="Normal 17 8" xfId="173"/>
    <cellStyle name="Normal 18" xfId="174"/>
    <cellStyle name="Normal 18 2" xfId="175"/>
    <cellStyle name="Normal 18 2 2" xfId="176"/>
    <cellStyle name="Normal 18 2 2 2" xfId="177"/>
    <cellStyle name="Normal 18 2 2 2 2" xfId="178"/>
    <cellStyle name="Normal 18 2 2 3" xfId="179"/>
    <cellStyle name="Normal 18 2 2 3 2" xfId="180"/>
    <cellStyle name="Normal 18 2 2 4" xfId="181"/>
    <cellStyle name="Normal 18 2 3" xfId="182"/>
    <cellStyle name="Normal 18 2 3 2" xfId="183"/>
    <cellStyle name="Normal 18 2 4" xfId="184"/>
    <cellStyle name="Normal 18 2 4 2" xfId="185"/>
    <cellStyle name="Normal 18 2 5" xfId="186"/>
    <cellStyle name="Normal 18 3" xfId="187"/>
    <cellStyle name="Normal 18 3 2" xfId="188"/>
    <cellStyle name="Normal 18 3 2 2" xfId="189"/>
    <cellStyle name="Normal 18 3 2 2 2" xfId="190"/>
    <cellStyle name="Normal 18 3 2 3" xfId="191"/>
    <cellStyle name="Normal 18 3 2 3 2" xfId="192"/>
    <cellStyle name="Normal 18 3 2 4" xfId="193"/>
    <cellStyle name="Normal 18 3 3" xfId="194"/>
    <cellStyle name="Normal 18 3 3 2" xfId="195"/>
    <cellStyle name="Normal 18 3 4" xfId="196"/>
    <cellStyle name="Normal 18 3 4 2" xfId="197"/>
    <cellStyle name="Normal 18 3 5" xfId="198"/>
    <cellStyle name="Normal 18 4" xfId="199"/>
    <cellStyle name="Normal 18 4 2" xfId="200"/>
    <cellStyle name="Normal 18 4 2 2" xfId="201"/>
    <cellStyle name="Normal 18 4 2 2 2" xfId="202"/>
    <cellStyle name="Normal 18 4 2 3" xfId="203"/>
    <cellStyle name="Normal 18 4 2 3 2" xfId="204"/>
    <cellStyle name="Normal 18 4 2 4" xfId="205"/>
    <cellStyle name="Normal 18 4 3" xfId="206"/>
    <cellStyle name="Normal 18 4 3 2" xfId="207"/>
    <cellStyle name="Normal 18 4 4" xfId="208"/>
    <cellStyle name="Normal 18 4 4 2" xfId="209"/>
    <cellStyle name="Normal 18 4 5" xfId="210"/>
    <cellStyle name="Normal 18 5" xfId="211"/>
    <cellStyle name="Normal 18 5 2" xfId="212"/>
    <cellStyle name="Normal 18 5 2 2" xfId="213"/>
    <cellStyle name="Normal 18 5 3" xfId="214"/>
    <cellStyle name="Normal 18 5 3 2" xfId="215"/>
    <cellStyle name="Normal 18 5 4" xfId="216"/>
    <cellStyle name="Normal 18 6" xfId="217"/>
    <cellStyle name="Normal 18 6 2" xfId="218"/>
    <cellStyle name="Normal 18 7" xfId="219"/>
    <cellStyle name="Normal 18 7 2" xfId="220"/>
    <cellStyle name="Normal 18 8" xfId="221"/>
    <cellStyle name="Normal 19" xfId="222"/>
    <cellStyle name="Normal 2" xfId="1"/>
    <cellStyle name="Normal 2 10" xfId="223"/>
    <cellStyle name="Normal 2 10 10" xfId="224"/>
    <cellStyle name="Normal 2 10 2" xfId="225"/>
    <cellStyle name="Normal 2 10 2 2" xfId="226"/>
    <cellStyle name="Normal 2 10 2 2 2" xfId="227"/>
    <cellStyle name="Normal 2 10 2 2 2 2" xfId="228"/>
    <cellStyle name="Normal 2 10 2 2 2 2 2" xfId="229"/>
    <cellStyle name="Normal 2 10 2 2 2 2 2 2" xfId="230"/>
    <cellStyle name="Normal 2 10 2 2 2 2 3" xfId="231"/>
    <cellStyle name="Normal 2 10 2 2 2 2 3 2" xfId="232"/>
    <cellStyle name="Normal 2 10 2 2 2 2 4" xfId="233"/>
    <cellStyle name="Normal 2 10 2 2 2 3" xfId="234"/>
    <cellStyle name="Normal 2 10 2 2 2 3 2" xfId="235"/>
    <cellStyle name="Normal 2 10 2 2 2 4" xfId="236"/>
    <cellStyle name="Normal 2 10 2 2 2 4 2" xfId="237"/>
    <cellStyle name="Normal 2 10 2 2 2 5" xfId="238"/>
    <cellStyle name="Normal 2 10 2 2 3" xfId="239"/>
    <cellStyle name="Normal 2 10 2 2 3 2" xfId="240"/>
    <cellStyle name="Normal 2 10 2 2 3 2 2" xfId="241"/>
    <cellStyle name="Normal 2 10 2 2 3 2 2 2" xfId="242"/>
    <cellStyle name="Normal 2 10 2 2 3 2 3" xfId="243"/>
    <cellStyle name="Normal 2 10 2 2 3 2 3 2" xfId="244"/>
    <cellStyle name="Normal 2 10 2 2 3 2 4" xfId="245"/>
    <cellStyle name="Normal 2 10 2 2 3 3" xfId="246"/>
    <cellStyle name="Normal 2 10 2 2 3 3 2" xfId="247"/>
    <cellStyle name="Normal 2 10 2 2 3 4" xfId="248"/>
    <cellStyle name="Normal 2 10 2 2 3 4 2" xfId="249"/>
    <cellStyle name="Normal 2 10 2 2 3 5" xfId="250"/>
    <cellStyle name="Normal 2 10 2 2 4" xfId="251"/>
    <cellStyle name="Normal 2 10 2 2 4 2" xfId="252"/>
    <cellStyle name="Normal 2 10 2 2 4 2 2" xfId="253"/>
    <cellStyle name="Normal 2 10 2 2 4 2 2 2" xfId="254"/>
    <cellStyle name="Normal 2 10 2 2 4 2 3" xfId="255"/>
    <cellStyle name="Normal 2 10 2 2 4 2 3 2" xfId="256"/>
    <cellStyle name="Normal 2 10 2 2 4 2 4" xfId="257"/>
    <cellStyle name="Normal 2 10 2 2 4 3" xfId="258"/>
    <cellStyle name="Normal 2 10 2 2 4 3 2" xfId="259"/>
    <cellStyle name="Normal 2 10 2 2 4 4" xfId="260"/>
    <cellStyle name="Normal 2 10 2 2 4 4 2" xfId="261"/>
    <cellStyle name="Normal 2 10 2 2 4 5" xfId="262"/>
    <cellStyle name="Normal 2 10 2 2 5" xfId="263"/>
    <cellStyle name="Normal 2 10 2 2 5 2" xfId="264"/>
    <cellStyle name="Normal 2 10 2 2 5 2 2" xfId="265"/>
    <cellStyle name="Normal 2 10 2 2 5 3" xfId="266"/>
    <cellStyle name="Normal 2 10 2 2 5 3 2" xfId="267"/>
    <cellStyle name="Normal 2 10 2 2 5 4" xfId="268"/>
    <cellStyle name="Normal 2 10 2 2 6" xfId="269"/>
    <cellStyle name="Normal 2 10 2 2 6 2" xfId="270"/>
    <cellStyle name="Normal 2 10 2 2 7" xfId="271"/>
    <cellStyle name="Normal 2 10 2 2 7 2" xfId="272"/>
    <cellStyle name="Normal 2 10 2 2 8" xfId="273"/>
    <cellStyle name="Normal 2 10 2 3" xfId="274"/>
    <cellStyle name="Normal 2 10 2 3 2" xfId="275"/>
    <cellStyle name="Normal 2 10 2 3 2 2" xfId="276"/>
    <cellStyle name="Normal 2 10 2 3 2 2 2" xfId="277"/>
    <cellStyle name="Normal 2 10 2 3 2 3" xfId="278"/>
    <cellStyle name="Normal 2 10 2 3 2 3 2" xfId="279"/>
    <cellStyle name="Normal 2 10 2 3 2 4" xfId="280"/>
    <cellStyle name="Normal 2 10 2 3 3" xfId="281"/>
    <cellStyle name="Normal 2 10 2 3 3 2" xfId="282"/>
    <cellStyle name="Normal 2 10 2 3 4" xfId="283"/>
    <cellStyle name="Normal 2 10 2 3 4 2" xfId="284"/>
    <cellStyle name="Normal 2 10 2 3 5" xfId="285"/>
    <cellStyle name="Normal 2 10 2 4" xfId="286"/>
    <cellStyle name="Normal 2 10 2 4 2" xfId="287"/>
    <cellStyle name="Normal 2 10 2 4 2 2" xfId="288"/>
    <cellStyle name="Normal 2 10 2 4 2 2 2" xfId="289"/>
    <cellStyle name="Normal 2 10 2 4 2 3" xfId="290"/>
    <cellStyle name="Normal 2 10 2 4 2 3 2" xfId="291"/>
    <cellStyle name="Normal 2 10 2 4 2 4" xfId="292"/>
    <cellStyle name="Normal 2 10 2 4 3" xfId="293"/>
    <cellStyle name="Normal 2 10 2 4 3 2" xfId="294"/>
    <cellStyle name="Normal 2 10 2 4 4" xfId="295"/>
    <cellStyle name="Normal 2 10 2 4 4 2" xfId="296"/>
    <cellStyle name="Normal 2 10 2 4 5" xfId="297"/>
    <cellStyle name="Normal 2 10 2 5" xfId="298"/>
    <cellStyle name="Normal 2 10 2 5 2" xfId="299"/>
    <cellStyle name="Normal 2 10 2 5 2 2" xfId="300"/>
    <cellStyle name="Normal 2 10 2 5 2 2 2" xfId="301"/>
    <cellStyle name="Normal 2 10 2 5 2 3" xfId="302"/>
    <cellStyle name="Normal 2 10 2 5 2 3 2" xfId="303"/>
    <cellStyle name="Normal 2 10 2 5 2 4" xfId="304"/>
    <cellStyle name="Normal 2 10 2 5 3" xfId="305"/>
    <cellStyle name="Normal 2 10 2 5 3 2" xfId="306"/>
    <cellStyle name="Normal 2 10 2 5 4" xfId="307"/>
    <cellStyle name="Normal 2 10 2 5 4 2" xfId="308"/>
    <cellStyle name="Normal 2 10 2 5 5" xfId="309"/>
    <cellStyle name="Normal 2 10 2 6" xfId="310"/>
    <cellStyle name="Normal 2 10 2 6 2" xfId="311"/>
    <cellStyle name="Normal 2 10 2 6 2 2" xfId="312"/>
    <cellStyle name="Normal 2 10 2 6 3" xfId="313"/>
    <cellStyle name="Normal 2 10 2 6 3 2" xfId="314"/>
    <cellStyle name="Normal 2 10 2 6 4" xfId="315"/>
    <cellStyle name="Normal 2 10 2 7" xfId="316"/>
    <cellStyle name="Normal 2 10 2 7 2" xfId="317"/>
    <cellStyle name="Normal 2 10 2 8" xfId="318"/>
    <cellStyle name="Normal 2 10 2 8 2" xfId="319"/>
    <cellStyle name="Normal 2 10 2 9" xfId="320"/>
    <cellStyle name="Normal 2 10 3" xfId="321"/>
    <cellStyle name="Normal 2 10 3 2" xfId="322"/>
    <cellStyle name="Normal 2 10 3 2 2" xfId="323"/>
    <cellStyle name="Normal 2 10 3 2 2 2" xfId="324"/>
    <cellStyle name="Normal 2 10 3 2 2 2 2" xfId="325"/>
    <cellStyle name="Normal 2 10 3 2 2 3" xfId="326"/>
    <cellStyle name="Normal 2 10 3 2 2 3 2" xfId="327"/>
    <cellStyle name="Normal 2 10 3 2 2 4" xfId="328"/>
    <cellStyle name="Normal 2 10 3 2 3" xfId="329"/>
    <cellStyle name="Normal 2 10 3 2 3 2" xfId="330"/>
    <cellStyle name="Normal 2 10 3 2 4" xfId="331"/>
    <cellStyle name="Normal 2 10 3 2 4 2" xfId="332"/>
    <cellStyle name="Normal 2 10 3 2 5" xfId="333"/>
    <cellStyle name="Normal 2 10 3 3" xfId="334"/>
    <cellStyle name="Normal 2 10 3 3 2" xfId="335"/>
    <cellStyle name="Normal 2 10 3 3 2 2" xfId="336"/>
    <cellStyle name="Normal 2 10 3 3 2 2 2" xfId="337"/>
    <cellStyle name="Normal 2 10 3 3 2 3" xfId="338"/>
    <cellStyle name="Normal 2 10 3 3 2 3 2" xfId="339"/>
    <cellStyle name="Normal 2 10 3 3 2 4" xfId="340"/>
    <cellStyle name="Normal 2 10 3 3 3" xfId="341"/>
    <cellStyle name="Normal 2 10 3 3 3 2" xfId="342"/>
    <cellStyle name="Normal 2 10 3 3 4" xfId="343"/>
    <cellStyle name="Normal 2 10 3 3 4 2" xfId="344"/>
    <cellStyle name="Normal 2 10 3 3 5" xfId="345"/>
    <cellStyle name="Normal 2 10 3 4" xfId="346"/>
    <cellStyle name="Normal 2 10 3 4 2" xfId="347"/>
    <cellStyle name="Normal 2 10 3 4 2 2" xfId="348"/>
    <cellStyle name="Normal 2 10 3 4 2 2 2" xfId="349"/>
    <cellStyle name="Normal 2 10 3 4 2 3" xfId="350"/>
    <cellStyle name="Normal 2 10 3 4 2 3 2" xfId="351"/>
    <cellStyle name="Normal 2 10 3 4 2 4" xfId="352"/>
    <cellStyle name="Normal 2 10 3 4 3" xfId="353"/>
    <cellStyle name="Normal 2 10 3 4 3 2" xfId="354"/>
    <cellStyle name="Normal 2 10 3 4 4" xfId="355"/>
    <cellStyle name="Normal 2 10 3 4 4 2" xfId="356"/>
    <cellStyle name="Normal 2 10 3 4 5" xfId="357"/>
    <cellStyle name="Normal 2 10 3 5" xfId="358"/>
    <cellStyle name="Normal 2 10 3 5 2" xfId="359"/>
    <cellStyle name="Normal 2 10 3 5 2 2" xfId="360"/>
    <cellStyle name="Normal 2 10 3 5 3" xfId="361"/>
    <cellStyle name="Normal 2 10 3 5 3 2" xfId="362"/>
    <cellStyle name="Normal 2 10 3 5 4" xfId="363"/>
    <cellStyle name="Normal 2 10 3 6" xfId="364"/>
    <cellStyle name="Normal 2 10 3 6 2" xfId="365"/>
    <cellStyle name="Normal 2 10 3 7" xfId="366"/>
    <cellStyle name="Normal 2 10 3 7 2" xfId="367"/>
    <cellStyle name="Normal 2 10 3 8" xfId="368"/>
    <cellStyle name="Normal 2 10 4" xfId="369"/>
    <cellStyle name="Normal 2 10 4 2" xfId="370"/>
    <cellStyle name="Normal 2 10 4 2 2" xfId="371"/>
    <cellStyle name="Normal 2 10 4 2 2 2" xfId="372"/>
    <cellStyle name="Normal 2 10 4 2 3" xfId="373"/>
    <cellStyle name="Normal 2 10 4 2 3 2" xfId="374"/>
    <cellStyle name="Normal 2 10 4 2 4" xfId="375"/>
    <cellStyle name="Normal 2 10 4 3" xfId="376"/>
    <cellStyle name="Normal 2 10 4 3 2" xfId="377"/>
    <cellStyle name="Normal 2 10 4 4" xfId="378"/>
    <cellStyle name="Normal 2 10 4 4 2" xfId="379"/>
    <cellStyle name="Normal 2 10 4 5" xfId="380"/>
    <cellStyle name="Normal 2 10 5" xfId="381"/>
    <cellStyle name="Normal 2 10 5 2" xfId="382"/>
    <cellStyle name="Normal 2 10 5 2 2" xfId="383"/>
    <cellStyle name="Normal 2 10 5 2 2 2" xfId="384"/>
    <cellStyle name="Normal 2 10 5 2 3" xfId="385"/>
    <cellStyle name="Normal 2 10 5 2 3 2" xfId="386"/>
    <cellStyle name="Normal 2 10 5 2 4" xfId="387"/>
    <cellStyle name="Normal 2 10 5 3" xfId="388"/>
    <cellStyle name="Normal 2 10 5 3 2" xfId="389"/>
    <cellStyle name="Normal 2 10 5 3 2 2" xfId="390"/>
    <cellStyle name="Normal 2 10 5 3 3" xfId="391"/>
    <cellStyle name="Normal 2 10 5 3 3 2" xfId="392"/>
    <cellStyle name="Normal 2 10 5 3 4" xfId="393"/>
    <cellStyle name="Normal 2 10 5 3 5" xfId="394"/>
    <cellStyle name="Normal 2 10 5 3 6" xfId="395"/>
    <cellStyle name="Normal 2 10 5 3 6 2" xfId="2391"/>
    <cellStyle name="Normal 2 10 5 4" xfId="396"/>
    <cellStyle name="Normal 2 10 5 4 2" xfId="397"/>
    <cellStyle name="Normal 2 10 5 5" xfId="398"/>
    <cellStyle name="Normal 2 10 5 5 2" xfId="399"/>
    <cellStyle name="Normal 2 10 5 6" xfId="400"/>
    <cellStyle name="Normal 2 10 6" xfId="401"/>
    <cellStyle name="Normal 2 10 6 2" xfId="402"/>
    <cellStyle name="Normal 2 10 6 2 2" xfId="403"/>
    <cellStyle name="Normal 2 10 6 2 2 2" xfId="404"/>
    <cellStyle name="Normal 2 10 6 2 3" xfId="405"/>
    <cellStyle name="Normal 2 10 6 2 3 2" xfId="406"/>
    <cellStyle name="Normal 2 10 6 2 4" xfId="407"/>
    <cellStyle name="Normal 2 10 6 3" xfId="408"/>
    <cellStyle name="Normal 2 10 6 3 2" xfId="409"/>
    <cellStyle name="Normal 2 10 6 4" xfId="410"/>
    <cellStyle name="Normal 2 10 6 4 2" xfId="411"/>
    <cellStyle name="Normal 2 10 6 5" xfId="412"/>
    <cellStyle name="Normal 2 10 7" xfId="413"/>
    <cellStyle name="Normal 2 10 7 2" xfId="414"/>
    <cellStyle name="Normal 2 10 7 2 2" xfId="415"/>
    <cellStyle name="Normal 2 10 7 3" xfId="416"/>
    <cellStyle name="Normal 2 10 7 3 2" xfId="417"/>
    <cellStyle name="Normal 2 10 7 4" xfId="418"/>
    <cellStyle name="Normal 2 10 8" xfId="419"/>
    <cellStyle name="Normal 2 10 8 2" xfId="420"/>
    <cellStyle name="Normal 2 10 9" xfId="421"/>
    <cellStyle name="Normal 2 10 9 2" xfId="422"/>
    <cellStyle name="Normal 2 11" xfId="423"/>
    <cellStyle name="Normal 2 11 2" xfId="424"/>
    <cellStyle name="Normal 2 11 2 2" xfId="425"/>
    <cellStyle name="Normal 2 11 2 2 2" xfId="426"/>
    <cellStyle name="Normal 2 11 2 2 2 2" xfId="427"/>
    <cellStyle name="Normal 2 11 2 2 3" xfId="428"/>
    <cellStyle name="Normal 2 11 2 2 3 2" xfId="429"/>
    <cellStyle name="Normal 2 11 2 2 4" xfId="430"/>
    <cellStyle name="Normal 2 11 2 3" xfId="431"/>
    <cellStyle name="Normal 2 11 2 3 2" xfId="432"/>
    <cellStyle name="Normal 2 11 2 4" xfId="433"/>
    <cellStyle name="Normal 2 11 2 4 2" xfId="434"/>
    <cellStyle name="Normal 2 11 2 5" xfId="435"/>
    <cellStyle name="Normal 2 11 3" xfId="436"/>
    <cellStyle name="Normal 2 11 3 2" xfId="437"/>
    <cellStyle name="Normal 2 11 3 2 2" xfId="438"/>
    <cellStyle name="Normal 2 11 3 2 2 2" xfId="439"/>
    <cellStyle name="Normal 2 11 3 2 3" xfId="440"/>
    <cellStyle name="Normal 2 11 3 2 3 2" xfId="441"/>
    <cellStyle name="Normal 2 11 3 2 4" xfId="442"/>
    <cellStyle name="Normal 2 11 3 3" xfId="443"/>
    <cellStyle name="Normal 2 11 3 3 2" xfId="444"/>
    <cellStyle name="Normal 2 11 3 4" xfId="445"/>
    <cellStyle name="Normal 2 11 3 4 2" xfId="446"/>
    <cellStyle name="Normal 2 11 3 5" xfId="447"/>
    <cellStyle name="Normal 2 11 4" xfId="448"/>
    <cellStyle name="Normal 2 11 4 2" xfId="449"/>
    <cellStyle name="Normal 2 11 4 2 2" xfId="450"/>
    <cellStyle name="Normal 2 11 4 2 2 2" xfId="451"/>
    <cellStyle name="Normal 2 11 4 2 3" xfId="452"/>
    <cellStyle name="Normal 2 11 4 2 3 2" xfId="453"/>
    <cellStyle name="Normal 2 11 4 2 4" xfId="454"/>
    <cellStyle name="Normal 2 11 4 3" xfId="455"/>
    <cellStyle name="Normal 2 11 4 3 2" xfId="456"/>
    <cellStyle name="Normal 2 11 4 4" xfId="457"/>
    <cellStyle name="Normal 2 11 4 4 2" xfId="458"/>
    <cellStyle name="Normal 2 11 4 5" xfId="459"/>
    <cellStyle name="Normal 2 11 5" xfId="460"/>
    <cellStyle name="Normal 2 11 5 2" xfId="461"/>
    <cellStyle name="Normal 2 11 5 2 2" xfId="462"/>
    <cellStyle name="Normal 2 11 5 3" xfId="463"/>
    <cellStyle name="Normal 2 11 5 3 2" xfId="464"/>
    <cellStyle name="Normal 2 11 5 4" xfId="465"/>
    <cellStyle name="Normal 2 11 6" xfId="466"/>
    <cellStyle name="Normal 2 11 6 2" xfId="467"/>
    <cellStyle name="Normal 2 11 7" xfId="468"/>
    <cellStyle name="Normal 2 11 7 2" xfId="469"/>
    <cellStyle name="Normal 2 11 8" xfId="470"/>
    <cellStyle name="Normal 2 12" xfId="471"/>
    <cellStyle name="Normal 2 12 2" xfId="472"/>
    <cellStyle name="Normal 2 12 2 2" xfId="473"/>
    <cellStyle name="Normal 2 12 2 2 2" xfId="474"/>
    <cellStyle name="Normal 2 12 2 2 2 2" xfId="475"/>
    <cellStyle name="Normal 2 12 2 2 3" xfId="476"/>
    <cellStyle name="Normal 2 12 2 2 3 2" xfId="477"/>
    <cellStyle name="Normal 2 12 2 2 4" xfId="478"/>
    <cellStyle name="Normal 2 12 2 3" xfId="479"/>
    <cellStyle name="Normal 2 12 2 3 2" xfId="480"/>
    <cellStyle name="Normal 2 12 2 4" xfId="481"/>
    <cellStyle name="Normal 2 12 2 4 2" xfId="482"/>
    <cellStyle name="Normal 2 12 2 5" xfId="483"/>
    <cellStyle name="Normal 2 12 3" xfId="484"/>
    <cellStyle name="Normal 2 12 3 2" xfId="485"/>
    <cellStyle name="Normal 2 12 3 2 2" xfId="486"/>
    <cellStyle name="Normal 2 12 3 2 2 2" xfId="487"/>
    <cellStyle name="Normal 2 12 3 2 3" xfId="488"/>
    <cellStyle name="Normal 2 12 3 2 3 2" xfId="489"/>
    <cellStyle name="Normal 2 12 3 2 4" xfId="490"/>
    <cellStyle name="Normal 2 12 3 3" xfId="491"/>
    <cellStyle name="Normal 2 12 3 3 2" xfId="492"/>
    <cellStyle name="Normal 2 12 3 4" xfId="493"/>
    <cellStyle name="Normal 2 12 3 4 2" xfId="494"/>
    <cellStyle name="Normal 2 12 3 5" xfId="495"/>
    <cellStyle name="Normal 2 12 4" xfId="496"/>
    <cellStyle name="Normal 2 12 4 2" xfId="497"/>
    <cellStyle name="Normal 2 12 4 2 2" xfId="498"/>
    <cellStyle name="Normal 2 12 4 2 2 2" xfId="499"/>
    <cellStyle name="Normal 2 12 4 2 3" xfId="500"/>
    <cellStyle name="Normal 2 12 4 2 3 2" xfId="501"/>
    <cellStyle name="Normal 2 12 4 2 4" xfId="502"/>
    <cellStyle name="Normal 2 12 4 3" xfId="503"/>
    <cellStyle name="Normal 2 12 4 3 2" xfId="504"/>
    <cellStyle name="Normal 2 12 4 4" xfId="505"/>
    <cellStyle name="Normal 2 12 4 4 2" xfId="506"/>
    <cellStyle name="Normal 2 12 4 5" xfId="507"/>
    <cellStyle name="Normal 2 12 5" xfId="508"/>
    <cellStyle name="Normal 2 12 5 2" xfId="509"/>
    <cellStyle name="Normal 2 12 5 2 2" xfId="510"/>
    <cellStyle name="Normal 2 12 5 3" xfId="511"/>
    <cellStyle name="Normal 2 12 5 3 2" xfId="512"/>
    <cellStyle name="Normal 2 12 5 4" xfId="513"/>
    <cellStyle name="Normal 2 12 6" xfId="514"/>
    <cellStyle name="Normal 2 12 6 2" xfId="515"/>
    <cellStyle name="Normal 2 12 7" xfId="516"/>
    <cellStyle name="Normal 2 12 7 2" xfId="517"/>
    <cellStyle name="Normal 2 12 8" xfId="518"/>
    <cellStyle name="Normal 2 13" xfId="519"/>
    <cellStyle name="Normal 2 13 2" xfId="520"/>
    <cellStyle name="Normal 2 13 2 2" xfId="521"/>
    <cellStyle name="Normal 2 13 2 2 2" xfId="522"/>
    <cellStyle name="Normal 2 13 2 2 2 2" xfId="523"/>
    <cellStyle name="Normal 2 13 2 2 2 2 2" xfId="524"/>
    <cellStyle name="Normal 2 13 2 2 2 3" xfId="525"/>
    <cellStyle name="Normal 2 13 2 2 2 3 2" xfId="526"/>
    <cellStyle name="Normal 2 13 2 2 2 4" xfId="527"/>
    <cellStyle name="Normal 2 13 2 2 3" xfId="528"/>
    <cellStyle name="Normal 2 13 2 2 3 2" xfId="529"/>
    <cellStyle name="Normal 2 13 2 2 4" xfId="530"/>
    <cellStyle name="Normal 2 13 2 2 4 2" xfId="531"/>
    <cellStyle name="Normal 2 13 2 2 5" xfId="532"/>
    <cellStyle name="Normal 2 13 2 3" xfId="533"/>
    <cellStyle name="Normal 2 13 2 3 2" xfId="534"/>
    <cellStyle name="Normal 2 13 2 3 2 2" xfId="535"/>
    <cellStyle name="Normal 2 13 2 3 2 2 2" xfId="536"/>
    <cellStyle name="Normal 2 13 2 3 2 3" xfId="537"/>
    <cellStyle name="Normal 2 13 2 3 2 3 2" xfId="538"/>
    <cellStyle name="Normal 2 13 2 3 2 4" xfId="539"/>
    <cellStyle name="Normal 2 13 2 3 3" xfId="540"/>
    <cellStyle name="Normal 2 13 2 3 3 2" xfId="541"/>
    <cellStyle name="Normal 2 13 2 3 4" xfId="542"/>
    <cellStyle name="Normal 2 13 2 3 4 2" xfId="543"/>
    <cellStyle name="Normal 2 13 2 3 5" xfId="544"/>
    <cellStyle name="Normal 2 13 2 4" xfId="545"/>
    <cellStyle name="Normal 2 13 2 4 2" xfId="546"/>
    <cellStyle name="Normal 2 13 2 4 2 2" xfId="547"/>
    <cellStyle name="Normal 2 13 2 4 2 2 2" xfId="548"/>
    <cellStyle name="Normal 2 13 2 4 2 3" xfId="549"/>
    <cellStyle name="Normal 2 13 2 4 2 3 2" xfId="550"/>
    <cellStyle name="Normal 2 13 2 4 2 4" xfId="551"/>
    <cellStyle name="Normal 2 13 2 4 3" xfId="552"/>
    <cellStyle name="Normal 2 13 2 4 3 2" xfId="553"/>
    <cellStyle name="Normal 2 13 2 4 4" xfId="554"/>
    <cellStyle name="Normal 2 13 2 4 4 2" xfId="555"/>
    <cellStyle name="Normal 2 13 2 4 5" xfId="556"/>
    <cellStyle name="Normal 2 13 2 5" xfId="557"/>
    <cellStyle name="Normal 2 13 2 5 2" xfId="558"/>
    <cellStyle name="Normal 2 13 2 5 2 2" xfId="559"/>
    <cellStyle name="Normal 2 13 2 5 3" xfId="560"/>
    <cellStyle name="Normal 2 13 2 5 3 2" xfId="561"/>
    <cellStyle name="Normal 2 13 2 5 4" xfId="562"/>
    <cellStyle name="Normal 2 13 2 6" xfId="563"/>
    <cellStyle name="Normal 2 13 2 6 2" xfId="564"/>
    <cellStyle name="Normal 2 13 2 7" xfId="565"/>
    <cellStyle name="Normal 2 13 2 7 2" xfId="566"/>
    <cellStyle name="Normal 2 13 2 8" xfId="567"/>
    <cellStyle name="Normal 2 13 3" xfId="568"/>
    <cellStyle name="Normal 2 13 3 2" xfId="569"/>
    <cellStyle name="Normal 2 13 3 2 2" xfId="570"/>
    <cellStyle name="Normal 2 13 3 2 2 2" xfId="571"/>
    <cellStyle name="Normal 2 13 3 2 3" xfId="572"/>
    <cellStyle name="Normal 2 13 3 2 3 2" xfId="573"/>
    <cellStyle name="Normal 2 13 3 2 4" xfId="574"/>
    <cellStyle name="Normal 2 13 3 3" xfId="575"/>
    <cellStyle name="Normal 2 13 3 3 2" xfId="576"/>
    <cellStyle name="Normal 2 13 3 4" xfId="577"/>
    <cellStyle name="Normal 2 13 3 4 2" xfId="578"/>
    <cellStyle name="Normal 2 13 3 5" xfId="579"/>
    <cellStyle name="Normal 2 13 4" xfId="580"/>
    <cellStyle name="Normal 2 13 4 2" xfId="581"/>
    <cellStyle name="Normal 2 13 4 2 2" xfId="582"/>
    <cellStyle name="Normal 2 13 4 2 2 2" xfId="583"/>
    <cellStyle name="Normal 2 13 4 2 3" xfId="584"/>
    <cellStyle name="Normal 2 13 4 2 3 2" xfId="585"/>
    <cellStyle name="Normal 2 13 4 2 4" xfId="586"/>
    <cellStyle name="Normal 2 13 4 3" xfId="587"/>
    <cellStyle name="Normal 2 13 4 3 2" xfId="588"/>
    <cellStyle name="Normal 2 13 4 3 2 2" xfId="589"/>
    <cellStyle name="Normal 2 13 4 3 3" xfId="590"/>
    <cellStyle name="Normal 2 13 4 3 3 2" xfId="591"/>
    <cellStyle name="Normal 2 13 4 3 4" xfId="592"/>
    <cellStyle name="Normal 2 13 4 4" xfId="593"/>
    <cellStyle name="Normal 2 13 4 4 2" xfId="594"/>
    <cellStyle name="Normal 2 13 4 5" xfId="595"/>
    <cellStyle name="Normal 2 13 4 5 2" xfId="596"/>
    <cellStyle name="Normal 2 13 4 6" xfId="597"/>
    <cellStyle name="Normal 2 13 5" xfId="598"/>
    <cellStyle name="Normal 2 13 5 2" xfId="599"/>
    <cellStyle name="Normal 2 13 5 2 2" xfId="600"/>
    <cellStyle name="Normal 2 13 5 2 2 2" xfId="601"/>
    <cellStyle name="Normal 2 13 5 2 3" xfId="602"/>
    <cellStyle name="Normal 2 13 5 2 3 2" xfId="603"/>
    <cellStyle name="Normal 2 13 5 2 4" xfId="604"/>
    <cellStyle name="Normal 2 13 5 3" xfId="605"/>
    <cellStyle name="Normal 2 13 5 3 2" xfId="606"/>
    <cellStyle name="Normal 2 13 5 4" xfId="607"/>
    <cellStyle name="Normal 2 13 5 4 2" xfId="608"/>
    <cellStyle name="Normal 2 13 5 5" xfId="609"/>
    <cellStyle name="Normal 2 13 6" xfId="610"/>
    <cellStyle name="Normal 2 13 6 2" xfId="611"/>
    <cellStyle name="Normal 2 13 6 2 2" xfId="612"/>
    <cellStyle name="Normal 2 13 6 3" xfId="613"/>
    <cellStyle name="Normal 2 13 6 3 2" xfId="614"/>
    <cellStyle name="Normal 2 13 6 4" xfId="615"/>
    <cellStyle name="Normal 2 13 7" xfId="616"/>
    <cellStyle name="Normal 2 13 7 2" xfId="617"/>
    <cellStyle name="Normal 2 13 8" xfId="618"/>
    <cellStyle name="Normal 2 13 8 2" xfId="619"/>
    <cellStyle name="Normal 2 13 9" xfId="620"/>
    <cellStyle name="Normal 2 14" xfId="621"/>
    <cellStyle name="Normal 2 14 2" xfId="622"/>
    <cellStyle name="Normal 2 14 2 2" xfId="623"/>
    <cellStyle name="Normal 2 14 2 2 2" xfId="624"/>
    <cellStyle name="Normal 2 14 2 2 2 2" xfId="625"/>
    <cellStyle name="Normal 2 14 2 2 3" xfId="626"/>
    <cellStyle name="Normal 2 14 2 2 3 2" xfId="627"/>
    <cellStyle name="Normal 2 14 2 2 4" xfId="628"/>
    <cellStyle name="Normal 2 14 2 3" xfId="629"/>
    <cellStyle name="Normal 2 14 2 3 2" xfId="630"/>
    <cellStyle name="Normal 2 14 2 4" xfId="631"/>
    <cellStyle name="Normal 2 14 2 4 2" xfId="632"/>
    <cellStyle name="Normal 2 14 2 5" xfId="633"/>
    <cellStyle name="Normal 2 14 3" xfId="634"/>
    <cellStyle name="Normal 2 14 3 2" xfId="635"/>
    <cellStyle name="Normal 2 14 3 2 2" xfId="636"/>
    <cellStyle name="Normal 2 14 3 2 2 2" xfId="637"/>
    <cellStyle name="Normal 2 14 3 2 3" xfId="638"/>
    <cellStyle name="Normal 2 14 3 2 3 2" xfId="639"/>
    <cellStyle name="Normal 2 14 3 2 4" xfId="640"/>
    <cellStyle name="Normal 2 14 3 3" xfId="641"/>
    <cellStyle name="Normal 2 14 3 3 2" xfId="642"/>
    <cellStyle name="Normal 2 14 3 4" xfId="643"/>
    <cellStyle name="Normal 2 14 3 4 2" xfId="644"/>
    <cellStyle name="Normal 2 14 3 5" xfId="645"/>
    <cellStyle name="Normal 2 14 4" xfId="646"/>
    <cellStyle name="Normal 2 14 4 2" xfId="647"/>
    <cellStyle name="Normal 2 14 4 2 2" xfId="648"/>
    <cellStyle name="Normal 2 14 4 2 2 2" xfId="649"/>
    <cellStyle name="Normal 2 14 4 2 3" xfId="650"/>
    <cellStyle name="Normal 2 14 4 2 3 2" xfId="651"/>
    <cellStyle name="Normal 2 14 4 2 4" xfId="652"/>
    <cellStyle name="Normal 2 14 4 3" xfId="653"/>
    <cellStyle name="Normal 2 14 4 3 2" xfId="654"/>
    <cellStyle name="Normal 2 14 4 4" xfId="655"/>
    <cellStyle name="Normal 2 14 4 4 2" xfId="656"/>
    <cellStyle name="Normal 2 14 4 5" xfId="657"/>
    <cellStyle name="Normal 2 14 5" xfId="658"/>
    <cellStyle name="Normal 2 14 5 2" xfId="659"/>
    <cellStyle name="Normal 2 14 5 2 2" xfId="660"/>
    <cellStyle name="Normal 2 14 5 3" xfId="661"/>
    <cellStyle name="Normal 2 14 5 3 2" xfId="662"/>
    <cellStyle name="Normal 2 14 5 4" xfId="663"/>
    <cellStyle name="Normal 2 14 6" xfId="664"/>
    <cellStyle name="Normal 2 14 6 2" xfId="665"/>
    <cellStyle name="Normal 2 14 7" xfId="666"/>
    <cellStyle name="Normal 2 14 7 2" xfId="667"/>
    <cellStyle name="Normal 2 14 8" xfId="668"/>
    <cellStyle name="Normal 2 15" xfId="669"/>
    <cellStyle name="Normal 2 15 2" xfId="670"/>
    <cellStyle name="Normal 2 15 2 2" xfId="671"/>
    <cellStyle name="Normal 2 15 2 2 2" xfId="672"/>
    <cellStyle name="Normal 2 15 2 2 2 2" xfId="673"/>
    <cellStyle name="Normal 2 15 2 2 3" xfId="674"/>
    <cellStyle name="Normal 2 15 2 2 3 2" xfId="675"/>
    <cellStyle name="Normal 2 15 2 2 4" xfId="676"/>
    <cellStyle name="Normal 2 15 2 3" xfId="677"/>
    <cellStyle name="Normal 2 15 2 3 2" xfId="678"/>
    <cellStyle name="Normal 2 15 2 4" xfId="679"/>
    <cellStyle name="Normal 2 15 2 4 2" xfId="680"/>
    <cellStyle name="Normal 2 15 2 5" xfId="681"/>
    <cellStyle name="Normal 2 15 3" xfId="682"/>
    <cellStyle name="Normal 2 15 3 2" xfId="683"/>
    <cellStyle name="Normal 2 15 3 2 2" xfId="684"/>
    <cellStyle name="Normal 2 15 3 2 2 2" xfId="685"/>
    <cellStyle name="Normal 2 15 3 2 3" xfId="686"/>
    <cellStyle name="Normal 2 15 3 2 3 2" xfId="687"/>
    <cellStyle name="Normal 2 15 3 2 4" xfId="688"/>
    <cellStyle name="Normal 2 15 3 3" xfId="689"/>
    <cellStyle name="Normal 2 15 3 3 2" xfId="690"/>
    <cellStyle name="Normal 2 15 3 4" xfId="691"/>
    <cellStyle name="Normal 2 15 3 4 2" xfId="692"/>
    <cellStyle name="Normal 2 15 3 5" xfId="693"/>
    <cellStyle name="Normal 2 15 4" xfId="694"/>
    <cellStyle name="Normal 2 15 4 2" xfId="695"/>
    <cellStyle name="Normal 2 15 4 2 2" xfId="696"/>
    <cellStyle name="Normal 2 15 4 2 2 2" xfId="697"/>
    <cellStyle name="Normal 2 15 4 2 3" xfId="698"/>
    <cellStyle name="Normal 2 15 4 2 3 2" xfId="699"/>
    <cellStyle name="Normal 2 15 4 2 4" xfId="700"/>
    <cellStyle name="Normal 2 15 4 3" xfId="701"/>
    <cellStyle name="Normal 2 15 4 3 2" xfId="702"/>
    <cellStyle name="Normal 2 15 4 4" xfId="703"/>
    <cellStyle name="Normal 2 15 4 4 2" xfId="704"/>
    <cellStyle name="Normal 2 15 4 5" xfId="705"/>
    <cellStyle name="Normal 2 15 5" xfId="706"/>
    <cellStyle name="Normal 2 15 5 2" xfId="707"/>
    <cellStyle name="Normal 2 15 5 2 2" xfId="708"/>
    <cellStyle name="Normal 2 15 5 3" xfId="709"/>
    <cellStyle name="Normal 2 15 5 3 2" xfId="710"/>
    <cellStyle name="Normal 2 15 5 4" xfId="711"/>
    <cellStyle name="Normal 2 15 6" xfId="712"/>
    <cellStyle name="Normal 2 15 6 2" xfId="713"/>
    <cellStyle name="Normal 2 15 7" xfId="714"/>
    <cellStyle name="Normal 2 15 7 2" xfId="715"/>
    <cellStyle name="Normal 2 15 8" xfId="716"/>
    <cellStyle name="Normal 2 16" xfId="717"/>
    <cellStyle name="Normal 2 16 10" xfId="718"/>
    <cellStyle name="Normal 2 16 2" xfId="719"/>
    <cellStyle name="Normal 2 16 2 2" xfId="720"/>
    <cellStyle name="Normal 2 16 2 2 2" xfId="721"/>
    <cellStyle name="Normal 2 16 2 2 2 2" xfId="722"/>
    <cellStyle name="Normal 2 16 2 2 3" xfId="723"/>
    <cellStyle name="Normal 2 16 2 2 3 2" xfId="724"/>
    <cellStyle name="Normal 2 16 2 2 4" xfId="725"/>
    <cellStyle name="Normal 2 16 2 3" xfId="726"/>
    <cellStyle name="Normal 2 16 2 3 2" xfId="727"/>
    <cellStyle name="Normal 2 16 2 4" xfId="728"/>
    <cellStyle name="Normal 2 16 2 4 2" xfId="729"/>
    <cellStyle name="Normal 2 16 2 5" xfId="730"/>
    <cellStyle name="Normal 2 16 3" xfId="731"/>
    <cellStyle name="Normal 2 16 3 2" xfId="732"/>
    <cellStyle name="Normal 2 16 3 2 2" xfId="733"/>
    <cellStyle name="Normal 2 16 3 2 2 2" xfId="734"/>
    <cellStyle name="Normal 2 16 3 2 3" xfId="735"/>
    <cellStyle name="Normal 2 16 3 2 3 2" xfId="736"/>
    <cellStyle name="Normal 2 16 3 2 4" xfId="737"/>
    <cellStyle name="Normal 2 16 3 3" xfId="738"/>
    <cellStyle name="Normal 2 16 3 3 2" xfId="739"/>
    <cellStyle name="Normal 2 16 3 4" xfId="740"/>
    <cellStyle name="Normal 2 16 3 4 2" xfId="741"/>
    <cellStyle name="Normal 2 16 3 5" xfId="742"/>
    <cellStyle name="Normal 2 16 4" xfId="743"/>
    <cellStyle name="Normal 2 16 4 2" xfId="744"/>
    <cellStyle name="Normal 2 16 4 2 2" xfId="745"/>
    <cellStyle name="Normal 2 16 4 2 2 2" xfId="746"/>
    <cellStyle name="Normal 2 16 4 2 3" xfId="747"/>
    <cellStyle name="Normal 2 16 4 2 3 2" xfId="748"/>
    <cellStyle name="Normal 2 16 4 2 4" xfId="749"/>
    <cellStyle name="Normal 2 16 4 3" xfId="750"/>
    <cellStyle name="Normal 2 16 4 3 2" xfId="751"/>
    <cellStyle name="Normal 2 16 4 4" xfId="752"/>
    <cellStyle name="Normal 2 16 4 4 2" xfId="753"/>
    <cellStyle name="Normal 2 16 4 5" xfId="754"/>
    <cellStyle name="Normal 2 16 5" xfId="755"/>
    <cellStyle name="Normal 2 16 5 2" xfId="756"/>
    <cellStyle name="Normal 2 16 5 2 2" xfId="757"/>
    <cellStyle name="Normal 2 16 5 3" xfId="758"/>
    <cellStyle name="Normal 2 16 5 3 2" xfId="759"/>
    <cellStyle name="Normal 2 16 5 4" xfId="760"/>
    <cellStyle name="Normal 2 16 6" xfId="761"/>
    <cellStyle name="Normal 2 16 6 2" xfId="762"/>
    <cellStyle name="Normal 2 16 6 2 2" xfId="763"/>
    <cellStyle name="Normal 2 16 6 3" xfId="764"/>
    <cellStyle name="Normal 2 16 6 3 2" xfId="765"/>
    <cellStyle name="Normal 2 16 6 4" xfId="766"/>
    <cellStyle name="Normal 2 16 7" xfId="767"/>
    <cellStyle name="Normal 2 16 7 2" xfId="768"/>
    <cellStyle name="Normal 2 16 8" xfId="769"/>
    <cellStyle name="Normal 2 16 8 2" xfId="770"/>
    <cellStyle name="Normal 2 16 9" xfId="771"/>
    <cellStyle name="Normal 2 17" xfId="772"/>
    <cellStyle name="Normal 2 17 2" xfId="773"/>
    <cellStyle name="Normal 2 17 2 2" xfId="774"/>
    <cellStyle name="Normal 2 17 2 2 2" xfId="775"/>
    <cellStyle name="Normal 2 17 2 2 2 2" xfId="776"/>
    <cellStyle name="Normal 2 17 2 2 3" xfId="777"/>
    <cellStyle name="Normal 2 17 2 2 3 2" xfId="778"/>
    <cellStyle name="Normal 2 17 2 2 4" xfId="779"/>
    <cellStyle name="Normal 2 17 2 3" xfId="780"/>
    <cellStyle name="Normal 2 17 2 3 2" xfId="781"/>
    <cellStyle name="Normal 2 17 2 4" xfId="782"/>
    <cellStyle name="Normal 2 17 2 4 2" xfId="783"/>
    <cellStyle name="Normal 2 17 2 5" xfId="784"/>
    <cellStyle name="Normal 2 17 3" xfId="785"/>
    <cellStyle name="Normal 2 17 3 2" xfId="786"/>
    <cellStyle name="Normal 2 17 3 2 2" xfId="787"/>
    <cellStyle name="Normal 2 17 3 2 2 2" xfId="788"/>
    <cellStyle name="Normal 2 17 3 2 3" xfId="789"/>
    <cellStyle name="Normal 2 17 3 2 3 2" xfId="790"/>
    <cellStyle name="Normal 2 17 3 2 4" xfId="791"/>
    <cellStyle name="Normal 2 17 3 3" xfId="792"/>
    <cellStyle name="Normal 2 17 3 3 2" xfId="793"/>
    <cellStyle name="Normal 2 17 3 4" xfId="794"/>
    <cellStyle name="Normal 2 17 3 4 2" xfId="795"/>
    <cellStyle name="Normal 2 17 3 5" xfId="796"/>
    <cellStyle name="Normal 2 17 4" xfId="797"/>
    <cellStyle name="Normal 2 17 4 2" xfId="798"/>
    <cellStyle name="Normal 2 17 4 2 2" xfId="799"/>
    <cellStyle name="Normal 2 17 4 2 2 2" xfId="800"/>
    <cellStyle name="Normal 2 17 4 2 3" xfId="801"/>
    <cellStyle name="Normal 2 17 4 2 3 2" xfId="802"/>
    <cellStyle name="Normal 2 17 4 2 4" xfId="803"/>
    <cellStyle name="Normal 2 17 4 3" xfId="804"/>
    <cellStyle name="Normal 2 17 4 3 2" xfId="805"/>
    <cellStyle name="Normal 2 17 4 4" xfId="806"/>
    <cellStyle name="Normal 2 17 4 4 2" xfId="807"/>
    <cellStyle name="Normal 2 17 4 5" xfId="808"/>
    <cellStyle name="Normal 2 17 5" xfId="809"/>
    <cellStyle name="Normal 2 17 5 2" xfId="810"/>
    <cellStyle name="Normal 2 17 5 2 2" xfId="811"/>
    <cellStyle name="Normal 2 17 5 3" xfId="812"/>
    <cellStyle name="Normal 2 17 5 3 2" xfId="813"/>
    <cellStyle name="Normal 2 17 5 4" xfId="814"/>
    <cellStyle name="Normal 2 17 6" xfId="815"/>
    <cellStyle name="Normal 2 17 6 2" xfId="816"/>
    <cellStyle name="Normal 2 17 7" xfId="817"/>
    <cellStyle name="Normal 2 17 7 2" xfId="818"/>
    <cellStyle name="Normal 2 17 8" xfId="819"/>
    <cellStyle name="Normal 2 18" xfId="820"/>
    <cellStyle name="Normal 2 18 2" xfId="821"/>
    <cellStyle name="Normal 2 18 2 2" xfId="822"/>
    <cellStyle name="Normal 2 18 2 2 2" xfId="823"/>
    <cellStyle name="Normal 2 18 2 2 2 2" xfId="824"/>
    <cellStyle name="Normal 2 18 2 2 3" xfId="825"/>
    <cellStyle name="Normal 2 18 2 2 3 2" xfId="826"/>
    <cellStyle name="Normal 2 18 2 2 4" xfId="827"/>
    <cellStyle name="Normal 2 18 2 3" xfId="828"/>
    <cellStyle name="Normal 2 18 2 3 2" xfId="829"/>
    <cellStyle name="Normal 2 18 2 4" xfId="830"/>
    <cellStyle name="Normal 2 18 2 4 2" xfId="831"/>
    <cellStyle name="Normal 2 18 2 5" xfId="832"/>
    <cellStyle name="Normal 2 18 3" xfId="833"/>
    <cellStyle name="Normal 2 18 3 2" xfId="834"/>
    <cellStyle name="Normal 2 18 3 2 2" xfId="835"/>
    <cellStyle name="Normal 2 18 3 2 2 2" xfId="836"/>
    <cellStyle name="Normal 2 18 3 2 3" xfId="837"/>
    <cellStyle name="Normal 2 18 3 2 3 2" xfId="838"/>
    <cellStyle name="Normal 2 18 3 2 4" xfId="839"/>
    <cellStyle name="Normal 2 18 3 3" xfId="840"/>
    <cellStyle name="Normal 2 18 3 3 2" xfId="841"/>
    <cellStyle name="Normal 2 18 3 4" xfId="842"/>
    <cellStyle name="Normal 2 18 3 4 2" xfId="843"/>
    <cellStyle name="Normal 2 18 3 5" xfId="844"/>
    <cellStyle name="Normal 2 18 4" xfId="845"/>
    <cellStyle name="Normal 2 18 4 2" xfId="846"/>
    <cellStyle name="Normal 2 18 4 2 2" xfId="847"/>
    <cellStyle name="Normal 2 18 4 2 2 2" xfId="848"/>
    <cellStyle name="Normal 2 18 4 2 3" xfId="849"/>
    <cellStyle name="Normal 2 18 4 2 3 2" xfId="850"/>
    <cellStyle name="Normal 2 18 4 2 4" xfId="851"/>
    <cellStyle name="Normal 2 18 4 3" xfId="852"/>
    <cellStyle name="Normal 2 18 4 3 2" xfId="853"/>
    <cellStyle name="Normal 2 18 4 4" xfId="854"/>
    <cellStyle name="Normal 2 18 4 4 2" xfId="855"/>
    <cellStyle name="Normal 2 18 4 5" xfId="856"/>
    <cellStyle name="Normal 2 18 5" xfId="857"/>
    <cellStyle name="Normal 2 18 5 2" xfId="858"/>
    <cellStyle name="Normal 2 18 5 2 2" xfId="859"/>
    <cellStyle name="Normal 2 18 5 3" xfId="860"/>
    <cellStyle name="Normal 2 18 5 3 2" xfId="861"/>
    <cellStyle name="Normal 2 18 5 4" xfId="862"/>
    <cellStyle name="Normal 2 18 6" xfId="863"/>
    <cellStyle name="Normal 2 18 6 2" xfId="864"/>
    <cellStyle name="Normal 2 18 7" xfId="865"/>
    <cellStyle name="Normal 2 18 7 2" xfId="866"/>
    <cellStyle name="Normal 2 18 8" xfId="867"/>
    <cellStyle name="Normal 2 19" xfId="868"/>
    <cellStyle name="Normal 2 19 2" xfId="869"/>
    <cellStyle name="Normal 2 19 2 2" xfId="870"/>
    <cellStyle name="Normal 2 19 2 2 2" xfId="871"/>
    <cellStyle name="Normal 2 19 2 2 2 2" xfId="872"/>
    <cellStyle name="Normal 2 19 2 2 3" xfId="873"/>
    <cellStyle name="Normal 2 19 2 2 3 2" xfId="874"/>
    <cellStyle name="Normal 2 19 2 2 4" xfId="875"/>
    <cellStyle name="Normal 2 19 2 3" xfId="876"/>
    <cellStyle name="Normal 2 19 2 3 2" xfId="877"/>
    <cellStyle name="Normal 2 19 2 4" xfId="878"/>
    <cellStyle name="Normal 2 19 2 4 2" xfId="879"/>
    <cellStyle name="Normal 2 19 2 5" xfId="880"/>
    <cellStyle name="Normal 2 19 3" xfId="881"/>
    <cellStyle name="Normal 2 19 3 2" xfId="882"/>
    <cellStyle name="Normal 2 19 3 2 2" xfId="883"/>
    <cellStyle name="Normal 2 19 3 2 2 2" xfId="884"/>
    <cellStyle name="Normal 2 19 3 2 3" xfId="885"/>
    <cellStyle name="Normal 2 19 3 2 3 2" xfId="886"/>
    <cellStyle name="Normal 2 19 3 2 4" xfId="887"/>
    <cellStyle name="Normal 2 19 3 3" xfId="888"/>
    <cellStyle name="Normal 2 19 3 3 2" xfId="889"/>
    <cellStyle name="Normal 2 19 3 4" xfId="890"/>
    <cellStyle name="Normal 2 19 3 4 2" xfId="891"/>
    <cellStyle name="Normal 2 19 3 5" xfId="892"/>
    <cellStyle name="Normal 2 19 4" xfId="893"/>
    <cellStyle name="Normal 2 19 4 2" xfId="894"/>
    <cellStyle name="Normal 2 19 4 2 2" xfId="895"/>
    <cellStyle name="Normal 2 19 4 2 2 2" xfId="896"/>
    <cellStyle name="Normal 2 19 4 2 3" xfId="897"/>
    <cellStyle name="Normal 2 19 4 2 3 2" xfId="898"/>
    <cellStyle name="Normal 2 19 4 2 4" xfId="899"/>
    <cellStyle name="Normal 2 19 4 3" xfId="900"/>
    <cellStyle name="Normal 2 19 4 3 2" xfId="901"/>
    <cellStyle name="Normal 2 19 4 4" xfId="902"/>
    <cellStyle name="Normal 2 19 4 4 2" xfId="903"/>
    <cellStyle name="Normal 2 19 4 5" xfId="904"/>
    <cellStyle name="Normal 2 19 5" xfId="905"/>
    <cellStyle name="Normal 2 19 5 2" xfId="906"/>
    <cellStyle name="Normal 2 19 5 2 2" xfId="907"/>
    <cellStyle name="Normal 2 19 5 3" xfId="908"/>
    <cellStyle name="Normal 2 19 5 3 2" xfId="909"/>
    <cellStyle name="Normal 2 19 5 4" xfId="910"/>
    <cellStyle name="Normal 2 19 6" xfId="911"/>
    <cellStyle name="Normal 2 19 6 2" xfId="912"/>
    <cellStyle name="Normal 2 19 7" xfId="913"/>
    <cellStyle name="Normal 2 19 7 2" xfId="914"/>
    <cellStyle name="Normal 2 19 8" xfId="915"/>
    <cellStyle name="Normal 2 2" xfId="2"/>
    <cellStyle name="Normal 2 2 10" xfId="916"/>
    <cellStyle name="Normal 2 2 10 2" xfId="917"/>
    <cellStyle name="Normal 2 2 10 2 2" xfId="918"/>
    <cellStyle name="Normal 2 2 10 2 2 2" xfId="919"/>
    <cellStyle name="Normal 2 2 10 2 3" xfId="920"/>
    <cellStyle name="Normal 2 2 10 2 3 2" xfId="921"/>
    <cellStyle name="Normal 2 2 10 2 4" xfId="922"/>
    <cellStyle name="Normal 2 2 10 3" xfId="923"/>
    <cellStyle name="Normal 2 2 10 3 2" xfId="924"/>
    <cellStyle name="Normal 2 2 10 3 2 2" xfId="925"/>
    <cellStyle name="Normal 2 2 10 3 3" xfId="926"/>
    <cellStyle name="Normal 2 2 10 3 3 2" xfId="927"/>
    <cellStyle name="Normal 2 2 10 3 4" xfId="928"/>
    <cellStyle name="Normal 2 2 10 4" xfId="929"/>
    <cellStyle name="Normal 2 2 10 4 2" xfId="930"/>
    <cellStyle name="Normal 2 2 10 5" xfId="931"/>
    <cellStyle name="Normal 2 2 10 5 2" xfId="932"/>
    <cellStyle name="Normal 2 2 10 6" xfId="933"/>
    <cellStyle name="Normal 2 2 11" xfId="934"/>
    <cellStyle name="Normal 2 2 11 2" xfId="935"/>
    <cellStyle name="Normal 2 2 11 2 2" xfId="936"/>
    <cellStyle name="Normal 2 2 11 2 2 2" xfId="937"/>
    <cellStyle name="Normal 2 2 11 2 3" xfId="938"/>
    <cellStyle name="Normal 2 2 11 2 3 2" xfId="939"/>
    <cellStyle name="Normal 2 2 11 2 4" xfId="940"/>
    <cellStyle name="Normal 2 2 11 3" xfId="941"/>
    <cellStyle name="Normal 2 2 11 3 2" xfId="942"/>
    <cellStyle name="Normal 2 2 11 4" xfId="943"/>
    <cellStyle name="Normal 2 2 11 4 2" xfId="944"/>
    <cellStyle name="Normal 2 2 11 5" xfId="945"/>
    <cellStyle name="Normal 2 2 12" xfId="946"/>
    <cellStyle name="Normal 2 2 12 2" xfId="947"/>
    <cellStyle name="Normal 2 2 12 2 2" xfId="948"/>
    <cellStyle name="Normal 2 2 12 3" xfId="949"/>
    <cellStyle name="Normal 2 2 12 3 2" xfId="950"/>
    <cellStyle name="Normal 2 2 12 4" xfId="951"/>
    <cellStyle name="Normal 2 2 13" xfId="952"/>
    <cellStyle name="Normal 2 2 13 2" xfId="953"/>
    <cellStyle name="Normal 2 2 13 2 2" xfId="954"/>
    <cellStyle name="Normal 2 2 13 3" xfId="955"/>
    <cellStyle name="Normal 2 2 13 3 2" xfId="956"/>
    <cellStyle name="Normal 2 2 13 4" xfId="957"/>
    <cellStyle name="Normal 2 2 14" xfId="958"/>
    <cellStyle name="Normal 2 2 14 2" xfId="959"/>
    <cellStyle name="Normal 2 2 14 2 2" xfId="960"/>
    <cellStyle name="Normal 2 2 14 3" xfId="961"/>
    <cellStyle name="Normal 2 2 14 3 2" xfId="962"/>
    <cellStyle name="Normal 2 2 14 4" xfId="963"/>
    <cellStyle name="Normal 2 2 15" xfId="964"/>
    <cellStyle name="Normal 2 2 15 2" xfId="965"/>
    <cellStyle name="Normal 2 2 16" xfId="966"/>
    <cellStyle name="Normal 2 2 16 2" xfId="967"/>
    <cellStyle name="Normal 2 2 17" xfId="968"/>
    <cellStyle name="Normal 2 2 18" xfId="969"/>
    <cellStyle name="Normal 2 2 19" xfId="2393"/>
    <cellStyle name="Normal 2 2 2" xfId="970"/>
    <cellStyle name="Normal 2 2 2 2" xfId="971"/>
    <cellStyle name="Normal 2 2 2 2 2" xfId="972"/>
    <cellStyle name="Normal 2 2 2 2 2 2" xfId="973"/>
    <cellStyle name="Normal 2 2 2 2 2 2 2" xfId="974"/>
    <cellStyle name="Normal 2 2 2 2 2 3" xfId="975"/>
    <cellStyle name="Normal 2 2 2 2 2 3 2" xfId="976"/>
    <cellStyle name="Normal 2 2 2 2 2 4" xfId="977"/>
    <cellStyle name="Normal 2 2 2 3" xfId="978"/>
    <cellStyle name="Normal 2 2 2 3 2" xfId="979"/>
    <cellStyle name="Normal 2 2 2 3 2 2" xfId="980"/>
    <cellStyle name="Normal 2 2 2 3 2 2 2" xfId="981"/>
    <cellStyle name="Normal 2 2 2 3 2 3" xfId="982"/>
    <cellStyle name="Normal 2 2 2 3 2 3 2" xfId="983"/>
    <cellStyle name="Normal 2 2 2 3 2 4" xfId="984"/>
    <cellStyle name="Normal 2 2 2 3 3" xfId="985"/>
    <cellStyle name="Normal 2 2 2 3 3 2" xfId="986"/>
    <cellStyle name="Normal 2 2 2 3 4" xfId="987"/>
    <cellStyle name="Normal 2 2 2 3 4 2" xfId="988"/>
    <cellStyle name="Normal 2 2 2 3 5" xfId="989"/>
    <cellStyle name="Normal 2 2 2 4" xfId="990"/>
    <cellStyle name="Normal 2 2 2 4 2" xfId="991"/>
    <cellStyle name="Normal 2 2 2 4 2 2" xfId="992"/>
    <cellStyle name="Normal 2 2 2 4 2 2 2" xfId="993"/>
    <cellStyle name="Normal 2 2 2 4 2 3" xfId="994"/>
    <cellStyle name="Normal 2 2 2 4 2 3 2" xfId="995"/>
    <cellStyle name="Normal 2 2 2 4 2 4" xfId="996"/>
    <cellStyle name="Normal 2 2 2 4 3" xfId="997"/>
    <cellStyle name="Normal 2 2 2 4 3 2" xfId="998"/>
    <cellStyle name="Normal 2 2 2 4 4" xfId="999"/>
    <cellStyle name="Normal 2 2 2 4 4 2" xfId="1000"/>
    <cellStyle name="Normal 2 2 2 4 5" xfId="1001"/>
    <cellStyle name="Normal 2 2 2 5" xfId="1002"/>
    <cellStyle name="Normal 2 2 2 5 2" xfId="1003"/>
    <cellStyle name="Normal 2 2 2 5 2 2" xfId="1004"/>
    <cellStyle name="Normal 2 2 2 5 2 2 2" xfId="1005"/>
    <cellStyle name="Normal 2 2 2 5 2 3" xfId="1006"/>
    <cellStyle name="Normal 2 2 2 5 2 3 2" xfId="1007"/>
    <cellStyle name="Normal 2 2 2 5 2 4" xfId="1008"/>
    <cellStyle name="Normal 2 2 2 5 3" xfId="1009"/>
    <cellStyle name="Normal 2 2 2 5 3 2" xfId="1010"/>
    <cellStyle name="Normal 2 2 2 5 4" xfId="1011"/>
    <cellStyle name="Normal 2 2 2 5 4 2" xfId="1012"/>
    <cellStyle name="Normal 2 2 2 5 5" xfId="1013"/>
    <cellStyle name="Normal 2 2 2 6" xfId="1014"/>
    <cellStyle name="Normal 2 2 2 6 2" xfId="1015"/>
    <cellStyle name="Normal 2 2 2 6 2 2" xfId="1016"/>
    <cellStyle name="Normal 2 2 2 6 3" xfId="1017"/>
    <cellStyle name="Normal 2 2 2 6 3 2" xfId="1018"/>
    <cellStyle name="Normal 2 2 2 6 4" xfId="1019"/>
    <cellStyle name="Normal 2 2 3" xfId="1020"/>
    <cellStyle name="Normal 2 2 4" xfId="1021"/>
    <cellStyle name="Normal 2 2 4 10" xfId="1022"/>
    <cellStyle name="Normal 2 2 4 2" xfId="1023"/>
    <cellStyle name="Normal 2 2 4 2 2" xfId="1024"/>
    <cellStyle name="Normal 2 2 4 2 2 2" xfId="1025"/>
    <cellStyle name="Normal 2 2 4 2 2 2 2" xfId="1026"/>
    <cellStyle name="Normal 2 2 4 2 2 2 2 2" xfId="1027"/>
    <cellStyle name="Normal 2 2 4 2 2 2 3" xfId="1028"/>
    <cellStyle name="Normal 2 2 4 2 2 2 3 2" xfId="1029"/>
    <cellStyle name="Normal 2 2 4 2 2 2 4" xfId="1030"/>
    <cellStyle name="Normal 2 2 4 2 2 3" xfId="1031"/>
    <cellStyle name="Normal 2 2 4 2 2 3 2" xfId="1032"/>
    <cellStyle name="Normal 2 2 4 2 2 4" xfId="1033"/>
    <cellStyle name="Normal 2 2 4 2 2 4 2" xfId="1034"/>
    <cellStyle name="Normal 2 2 4 2 2 5" xfId="1035"/>
    <cellStyle name="Normal 2 2 4 2 3" xfId="1036"/>
    <cellStyle name="Normal 2 2 4 2 3 2" xfId="1037"/>
    <cellStyle name="Normal 2 2 4 2 3 2 2" xfId="1038"/>
    <cellStyle name="Normal 2 2 4 2 3 2 2 2" xfId="1039"/>
    <cellStyle name="Normal 2 2 4 2 3 2 3" xfId="1040"/>
    <cellStyle name="Normal 2 2 4 2 3 2 3 2" xfId="1041"/>
    <cellStyle name="Normal 2 2 4 2 3 2 4" xfId="1042"/>
    <cellStyle name="Normal 2 2 4 2 3 3" xfId="1043"/>
    <cellStyle name="Normal 2 2 4 2 3 3 2" xfId="1044"/>
    <cellStyle name="Normal 2 2 4 2 3 4" xfId="1045"/>
    <cellStyle name="Normal 2 2 4 2 3 4 2" xfId="1046"/>
    <cellStyle name="Normal 2 2 4 2 3 5" xfId="1047"/>
    <cellStyle name="Normal 2 2 4 2 4" xfId="1048"/>
    <cellStyle name="Normal 2 2 4 2 4 2" xfId="1049"/>
    <cellStyle name="Normal 2 2 4 2 4 2 2" xfId="1050"/>
    <cellStyle name="Normal 2 2 4 2 4 2 2 2" xfId="1051"/>
    <cellStyle name="Normal 2 2 4 2 4 2 3" xfId="1052"/>
    <cellStyle name="Normal 2 2 4 2 4 2 3 2" xfId="1053"/>
    <cellStyle name="Normal 2 2 4 2 4 2 4" xfId="1054"/>
    <cellStyle name="Normal 2 2 4 2 4 3" xfId="1055"/>
    <cellStyle name="Normal 2 2 4 2 4 3 2" xfId="1056"/>
    <cellStyle name="Normal 2 2 4 2 4 4" xfId="1057"/>
    <cellStyle name="Normal 2 2 4 2 4 4 2" xfId="1058"/>
    <cellStyle name="Normal 2 2 4 2 4 5" xfId="1059"/>
    <cellStyle name="Normal 2 2 4 2 5" xfId="1060"/>
    <cellStyle name="Normal 2 2 4 2 5 2" xfId="1061"/>
    <cellStyle name="Normal 2 2 4 2 5 2 2" xfId="1062"/>
    <cellStyle name="Normal 2 2 4 2 5 3" xfId="1063"/>
    <cellStyle name="Normal 2 2 4 2 5 3 2" xfId="1064"/>
    <cellStyle name="Normal 2 2 4 2 5 4" xfId="1065"/>
    <cellStyle name="Normal 2 2 4 2 6" xfId="1066"/>
    <cellStyle name="Normal 2 2 4 2 6 2" xfId="1067"/>
    <cellStyle name="Normal 2 2 4 2 7" xfId="1068"/>
    <cellStyle name="Normal 2 2 4 2 7 2" xfId="1069"/>
    <cellStyle name="Normal 2 2 4 2 8" xfId="1070"/>
    <cellStyle name="Normal 2 2 4 3" xfId="1071"/>
    <cellStyle name="Normal 2 2 4 3 2" xfId="1072"/>
    <cellStyle name="Normal 2 2 4 3 2 2" xfId="1073"/>
    <cellStyle name="Normal 2 2 4 3 2 2 2" xfId="1074"/>
    <cellStyle name="Normal 2 2 4 3 2 2 2 2" xfId="1075"/>
    <cellStyle name="Normal 2 2 4 3 2 2 3" xfId="1076"/>
    <cellStyle name="Normal 2 2 4 3 2 2 3 2" xfId="1077"/>
    <cellStyle name="Normal 2 2 4 3 2 2 4" xfId="1078"/>
    <cellStyle name="Normal 2 2 4 3 2 3" xfId="1079"/>
    <cellStyle name="Normal 2 2 4 3 2 3 2" xfId="1080"/>
    <cellStyle name="Normal 2 2 4 3 2 4" xfId="1081"/>
    <cellStyle name="Normal 2 2 4 3 2 4 2" xfId="1082"/>
    <cellStyle name="Normal 2 2 4 3 2 5" xfId="1083"/>
    <cellStyle name="Normal 2 2 4 3 3" xfId="1084"/>
    <cellStyle name="Normal 2 2 4 3 3 2" xfId="1085"/>
    <cellStyle name="Normal 2 2 4 3 3 2 2" xfId="1086"/>
    <cellStyle name="Normal 2 2 4 3 3 2 2 2" xfId="1087"/>
    <cellStyle name="Normal 2 2 4 3 3 2 3" xfId="1088"/>
    <cellStyle name="Normal 2 2 4 3 3 2 3 2" xfId="1089"/>
    <cellStyle name="Normal 2 2 4 3 3 2 4" xfId="1090"/>
    <cellStyle name="Normal 2 2 4 3 3 3" xfId="1091"/>
    <cellStyle name="Normal 2 2 4 3 3 3 2" xfId="1092"/>
    <cellStyle name="Normal 2 2 4 3 3 4" xfId="1093"/>
    <cellStyle name="Normal 2 2 4 3 3 4 2" xfId="1094"/>
    <cellStyle name="Normal 2 2 4 3 3 5" xfId="1095"/>
    <cellStyle name="Normal 2 2 4 3 4" xfId="1096"/>
    <cellStyle name="Normal 2 2 4 3 4 2" xfId="1097"/>
    <cellStyle name="Normal 2 2 4 3 4 2 2" xfId="1098"/>
    <cellStyle name="Normal 2 2 4 3 4 2 2 2" xfId="1099"/>
    <cellStyle name="Normal 2 2 4 3 4 2 3" xfId="1100"/>
    <cellStyle name="Normal 2 2 4 3 4 2 3 2" xfId="1101"/>
    <cellStyle name="Normal 2 2 4 3 4 2 4" xfId="1102"/>
    <cellStyle name="Normal 2 2 4 3 4 3" xfId="1103"/>
    <cellStyle name="Normal 2 2 4 3 4 3 2" xfId="1104"/>
    <cellStyle name="Normal 2 2 4 3 4 4" xfId="1105"/>
    <cellStyle name="Normal 2 2 4 3 4 4 2" xfId="1106"/>
    <cellStyle name="Normal 2 2 4 3 4 5" xfId="1107"/>
    <cellStyle name="Normal 2 2 4 3 5" xfId="1108"/>
    <cellStyle name="Normal 2 2 4 3 5 2" xfId="1109"/>
    <cellStyle name="Normal 2 2 4 3 5 2 2" xfId="1110"/>
    <cellStyle name="Normal 2 2 4 3 5 3" xfId="1111"/>
    <cellStyle name="Normal 2 2 4 3 5 3 2" xfId="1112"/>
    <cellStyle name="Normal 2 2 4 3 5 4" xfId="1113"/>
    <cellStyle name="Normal 2 2 4 3 6" xfId="1114"/>
    <cellStyle name="Normal 2 2 4 3 6 2" xfId="1115"/>
    <cellStyle name="Normal 2 2 4 3 7" xfId="1116"/>
    <cellStyle name="Normal 2 2 4 3 7 2" xfId="1117"/>
    <cellStyle name="Normal 2 2 4 3 8" xfId="1118"/>
    <cellStyle name="Normal 2 2 4 4" xfId="1119"/>
    <cellStyle name="Normal 2 2 4 4 2" xfId="1120"/>
    <cellStyle name="Normal 2 2 4 4 2 2" xfId="1121"/>
    <cellStyle name="Normal 2 2 4 4 2 2 2" xfId="1122"/>
    <cellStyle name="Normal 2 2 4 4 2 3" xfId="1123"/>
    <cellStyle name="Normal 2 2 4 4 2 3 2" xfId="1124"/>
    <cellStyle name="Normal 2 2 4 4 2 4" xfId="1125"/>
    <cellStyle name="Normal 2 2 4 4 3" xfId="1126"/>
    <cellStyle name="Normal 2 2 4 4 3 2" xfId="1127"/>
    <cellStyle name="Normal 2 2 4 4 4" xfId="1128"/>
    <cellStyle name="Normal 2 2 4 4 4 2" xfId="1129"/>
    <cellStyle name="Normal 2 2 4 4 5" xfId="1130"/>
    <cellStyle name="Normal 2 2 4 5" xfId="1131"/>
    <cellStyle name="Normal 2 2 4 5 2" xfId="1132"/>
    <cellStyle name="Normal 2 2 4 5 2 2" xfId="1133"/>
    <cellStyle name="Normal 2 2 4 5 2 2 2" xfId="1134"/>
    <cellStyle name="Normal 2 2 4 5 2 3" xfId="1135"/>
    <cellStyle name="Normal 2 2 4 5 2 3 2" xfId="1136"/>
    <cellStyle name="Normal 2 2 4 5 2 4" xfId="1137"/>
    <cellStyle name="Normal 2 2 4 5 3" xfId="1138"/>
    <cellStyle name="Normal 2 2 4 5 3 2" xfId="1139"/>
    <cellStyle name="Normal 2 2 4 5 3 2 2" xfId="1140"/>
    <cellStyle name="Normal 2 2 4 5 3 3" xfId="1141"/>
    <cellStyle name="Normal 2 2 4 5 3 3 2" xfId="1142"/>
    <cellStyle name="Normal 2 2 4 5 3 4" xfId="1143"/>
    <cellStyle name="Normal 2 2 4 5 4" xfId="1144"/>
    <cellStyle name="Normal 2 2 4 5 4 2" xfId="1145"/>
    <cellStyle name="Normal 2 2 4 5 5" xfId="1146"/>
    <cellStyle name="Normal 2 2 4 5 5 2" xfId="1147"/>
    <cellStyle name="Normal 2 2 4 5 6" xfId="1148"/>
    <cellStyle name="Normal 2 2 4 6" xfId="1149"/>
    <cellStyle name="Normal 2 2 4 6 2" xfId="1150"/>
    <cellStyle name="Normal 2 2 4 6 2 2" xfId="1151"/>
    <cellStyle name="Normal 2 2 4 6 2 2 2" xfId="1152"/>
    <cellStyle name="Normal 2 2 4 6 2 3" xfId="1153"/>
    <cellStyle name="Normal 2 2 4 6 2 3 2" xfId="1154"/>
    <cellStyle name="Normal 2 2 4 6 2 4" xfId="1155"/>
    <cellStyle name="Normal 2 2 4 6 3" xfId="1156"/>
    <cellStyle name="Normal 2 2 4 6 3 2" xfId="1157"/>
    <cellStyle name="Normal 2 2 4 6 4" xfId="1158"/>
    <cellStyle name="Normal 2 2 4 6 4 2" xfId="1159"/>
    <cellStyle name="Normal 2 2 4 6 5" xfId="1160"/>
    <cellStyle name="Normal 2 2 4 7" xfId="1161"/>
    <cellStyle name="Normal 2 2 4 7 2" xfId="1162"/>
    <cellStyle name="Normal 2 2 4 7 2 2" xfId="1163"/>
    <cellStyle name="Normal 2 2 4 7 3" xfId="1164"/>
    <cellStyle name="Normal 2 2 4 7 3 2" xfId="1165"/>
    <cellStyle name="Normal 2 2 4 7 4" xfId="1166"/>
    <cellStyle name="Normal 2 2 4 8" xfId="1167"/>
    <cellStyle name="Normal 2 2 4 8 2" xfId="1168"/>
    <cellStyle name="Normal 2 2 4 9" xfId="1169"/>
    <cellStyle name="Normal 2 2 4 9 2" xfId="1170"/>
    <cellStyle name="Normal 2 2 5" xfId="1171"/>
    <cellStyle name="Normal 2 2 5 2" xfId="1172"/>
    <cellStyle name="Normal 2 2 5 2 2" xfId="1173"/>
    <cellStyle name="Normal 2 2 5 2 2 2" xfId="1174"/>
    <cellStyle name="Normal 2 2 5 2 2 2 2" xfId="1175"/>
    <cellStyle name="Normal 2 2 5 2 2 3" xfId="1176"/>
    <cellStyle name="Normal 2 2 5 2 2 3 2" xfId="1177"/>
    <cellStyle name="Normal 2 2 5 2 2 4" xfId="1178"/>
    <cellStyle name="Normal 2 2 5 2 3" xfId="1179"/>
    <cellStyle name="Normal 2 2 5 2 3 2" xfId="1180"/>
    <cellStyle name="Normal 2 2 5 2 4" xfId="1181"/>
    <cellStyle name="Normal 2 2 5 2 4 2" xfId="1182"/>
    <cellStyle name="Normal 2 2 5 2 5" xfId="1183"/>
    <cellStyle name="Normal 2 2 5 3" xfId="1184"/>
    <cellStyle name="Normal 2 2 5 3 2" xfId="1185"/>
    <cellStyle name="Normal 2 2 5 3 2 2" xfId="1186"/>
    <cellStyle name="Normal 2 2 5 3 2 2 2" xfId="1187"/>
    <cellStyle name="Normal 2 2 5 3 2 3" xfId="1188"/>
    <cellStyle name="Normal 2 2 5 3 2 3 2" xfId="1189"/>
    <cellStyle name="Normal 2 2 5 3 2 4" xfId="1190"/>
    <cellStyle name="Normal 2 2 5 3 3" xfId="1191"/>
    <cellStyle name="Normal 2 2 5 3 3 2" xfId="1192"/>
    <cellStyle name="Normal 2 2 5 3 4" xfId="1193"/>
    <cellStyle name="Normal 2 2 5 3 4 2" xfId="1194"/>
    <cellStyle name="Normal 2 2 5 3 5" xfId="1195"/>
    <cellStyle name="Normal 2 2 5 4" xfId="1196"/>
    <cellStyle name="Normal 2 2 5 4 2" xfId="1197"/>
    <cellStyle name="Normal 2 2 5 4 2 2" xfId="1198"/>
    <cellStyle name="Normal 2 2 5 4 2 2 2" xfId="1199"/>
    <cellStyle name="Normal 2 2 5 4 2 3" xfId="1200"/>
    <cellStyle name="Normal 2 2 5 4 2 3 2" xfId="1201"/>
    <cellStyle name="Normal 2 2 5 4 2 4" xfId="1202"/>
    <cellStyle name="Normal 2 2 5 4 3" xfId="1203"/>
    <cellStyle name="Normal 2 2 5 4 3 2" xfId="1204"/>
    <cellStyle name="Normal 2 2 5 4 4" xfId="1205"/>
    <cellStyle name="Normal 2 2 5 4 4 2" xfId="1206"/>
    <cellStyle name="Normal 2 2 5 4 5" xfId="1207"/>
    <cellStyle name="Normal 2 2 5 5" xfId="1208"/>
    <cellStyle name="Normal 2 2 5 5 2" xfId="1209"/>
    <cellStyle name="Normal 2 2 5 5 2 2" xfId="1210"/>
    <cellStyle name="Normal 2 2 5 5 3" xfId="1211"/>
    <cellStyle name="Normal 2 2 5 5 3 2" xfId="1212"/>
    <cellStyle name="Normal 2 2 5 5 4" xfId="1213"/>
    <cellStyle name="Normal 2 2 5 6" xfId="1214"/>
    <cellStyle name="Normal 2 2 5 6 2" xfId="1215"/>
    <cellStyle name="Normal 2 2 5 7" xfId="1216"/>
    <cellStyle name="Normal 2 2 5 7 2" xfId="1217"/>
    <cellStyle name="Normal 2 2 5 8" xfId="1218"/>
    <cellStyle name="Normal 2 2 6" xfId="1219"/>
    <cellStyle name="Normal 2 2 6 2" xfId="1220"/>
    <cellStyle name="Normal 2 2 6 2 2" xfId="1221"/>
    <cellStyle name="Normal 2 2 6 2 2 2" xfId="1222"/>
    <cellStyle name="Normal 2 2 6 2 2 2 2" xfId="1223"/>
    <cellStyle name="Normal 2 2 6 2 2 3" xfId="1224"/>
    <cellStyle name="Normal 2 2 6 2 2 3 2" xfId="1225"/>
    <cellStyle name="Normal 2 2 6 2 2 4" xfId="1226"/>
    <cellStyle name="Normal 2 2 6 2 3" xfId="1227"/>
    <cellStyle name="Normal 2 2 6 2 3 2" xfId="1228"/>
    <cellStyle name="Normal 2 2 6 2 4" xfId="1229"/>
    <cellStyle name="Normal 2 2 6 2 4 2" xfId="1230"/>
    <cellStyle name="Normal 2 2 6 2 5" xfId="1231"/>
    <cellStyle name="Normal 2 2 6 3" xfId="1232"/>
    <cellStyle name="Normal 2 2 6 3 2" xfId="1233"/>
    <cellStyle name="Normal 2 2 6 3 2 2" xfId="1234"/>
    <cellStyle name="Normal 2 2 6 3 2 2 2" xfId="1235"/>
    <cellStyle name="Normal 2 2 6 3 2 3" xfId="1236"/>
    <cellStyle name="Normal 2 2 6 3 2 3 2" xfId="1237"/>
    <cellStyle name="Normal 2 2 6 3 2 4" xfId="1238"/>
    <cellStyle name="Normal 2 2 6 3 3" xfId="1239"/>
    <cellStyle name="Normal 2 2 6 3 3 2" xfId="1240"/>
    <cellStyle name="Normal 2 2 6 3 4" xfId="1241"/>
    <cellStyle name="Normal 2 2 6 3 4 2" xfId="1242"/>
    <cellStyle name="Normal 2 2 6 3 5" xfId="1243"/>
    <cellStyle name="Normal 2 2 6 4" xfId="1244"/>
    <cellStyle name="Normal 2 2 6 4 2" xfId="1245"/>
    <cellStyle name="Normal 2 2 6 4 2 2" xfId="1246"/>
    <cellStyle name="Normal 2 2 6 4 2 2 2" xfId="1247"/>
    <cellStyle name="Normal 2 2 6 4 2 3" xfId="1248"/>
    <cellStyle name="Normal 2 2 6 4 2 3 2" xfId="1249"/>
    <cellStyle name="Normal 2 2 6 4 2 4" xfId="1250"/>
    <cellStyle name="Normal 2 2 6 4 3" xfId="1251"/>
    <cellStyle name="Normal 2 2 6 4 3 2" xfId="1252"/>
    <cellStyle name="Normal 2 2 6 4 4" xfId="1253"/>
    <cellStyle name="Normal 2 2 6 4 4 2" xfId="1254"/>
    <cellStyle name="Normal 2 2 6 4 5" xfId="1255"/>
    <cellStyle name="Normal 2 2 6 5" xfId="1256"/>
    <cellStyle name="Normal 2 2 6 5 2" xfId="1257"/>
    <cellStyle name="Normal 2 2 6 5 2 2" xfId="1258"/>
    <cellStyle name="Normal 2 2 6 5 3" xfId="1259"/>
    <cellStyle name="Normal 2 2 6 5 3 2" xfId="1260"/>
    <cellStyle name="Normal 2 2 6 5 4" xfId="1261"/>
    <cellStyle name="Normal 2 2 6 6" xfId="1262"/>
    <cellStyle name="Normal 2 2 6 6 2" xfId="1263"/>
    <cellStyle name="Normal 2 2 6 7" xfId="1264"/>
    <cellStyle name="Normal 2 2 6 7 2" xfId="1265"/>
    <cellStyle name="Normal 2 2 6 8" xfId="1266"/>
    <cellStyle name="Normal 2 2 7" xfId="1267"/>
    <cellStyle name="Normal 2 2 7 2" xfId="1268"/>
    <cellStyle name="Normal 2 2 7 2 2" xfId="1269"/>
    <cellStyle name="Normal 2 2 7 2 2 2" xfId="1270"/>
    <cellStyle name="Normal 2 2 7 2 2 2 2" xfId="1271"/>
    <cellStyle name="Normal 2 2 7 2 2 3" xfId="1272"/>
    <cellStyle name="Normal 2 2 7 2 2 3 2" xfId="1273"/>
    <cellStyle name="Normal 2 2 7 2 2 4" xfId="1274"/>
    <cellStyle name="Normal 2 2 7 2 3" xfId="1275"/>
    <cellStyle name="Normal 2 2 7 2 3 2" xfId="1276"/>
    <cellStyle name="Normal 2 2 7 2 4" xfId="1277"/>
    <cellStyle name="Normal 2 2 7 2 4 2" xfId="1278"/>
    <cellStyle name="Normal 2 2 7 2 5" xfId="1279"/>
    <cellStyle name="Normal 2 2 7 3" xfId="1280"/>
    <cellStyle name="Normal 2 2 7 3 2" xfId="1281"/>
    <cellStyle name="Normal 2 2 7 3 2 2" xfId="1282"/>
    <cellStyle name="Normal 2 2 7 3 2 2 2" xfId="1283"/>
    <cellStyle name="Normal 2 2 7 3 2 3" xfId="1284"/>
    <cellStyle name="Normal 2 2 7 3 2 3 2" xfId="1285"/>
    <cellStyle name="Normal 2 2 7 3 2 4" xfId="1286"/>
    <cellStyle name="Normal 2 2 7 3 3" xfId="1287"/>
    <cellStyle name="Normal 2 2 7 3 3 2" xfId="1288"/>
    <cellStyle name="Normal 2 2 7 3 4" xfId="1289"/>
    <cellStyle name="Normal 2 2 7 3 4 2" xfId="1290"/>
    <cellStyle name="Normal 2 2 7 3 5" xfId="1291"/>
    <cellStyle name="Normal 2 2 7 4" xfId="1292"/>
    <cellStyle name="Normal 2 2 7 4 2" xfId="1293"/>
    <cellStyle name="Normal 2 2 7 4 2 2" xfId="1294"/>
    <cellStyle name="Normal 2 2 7 4 2 2 2" xfId="1295"/>
    <cellStyle name="Normal 2 2 7 4 2 3" xfId="1296"/>
    <cellStyle name="Normal 2 2 7 4 2 3 2" xfId="1297"/>
    <cellStyle name="Normal 2 2 7 4 2 4" xfId="1298"/>
    <cellStyle name="Normal 2 2 7 4 3" xfId="1299"/>
    <cellStyle name="Normal 2 2 7 4 3 2" xfId="1300"/>
    <cellStyle name="Normal 2 2 7 4 4" xfId="1301"/>
    <cellStyle name="Normal 2 2 7 4 4 2" xfId="1302"/>
    <cellStyle name="Normal 2 2 7 4 5" xfId="1303"/>
    <cellStyle name="Normal 2 2 7 5" xfId="1304"/>
    <cellStyle name="Normal 2 2 7 5 2" xfId="1305"/>
    <cellStyle name="Normal 2 2 7 5 2 2" xfId="1306"/>
    <cellStyle name="Normal 2 2 7 5 3" xfId="1307"/>
    <cellStyle name="Normal 2 2 7 5 3 2" xfId="1308"/>
    <cellStyle name="Normal 2 2 7 5 4" xfId="1309"/>
    <cellStyle name="Normal 2 2 7 6" xfId="1310"/>
    <cellStyle name="Normal 2 2 7 6 2" xfId="1311"/>
    <cellStyle name="Normal 2 2 7 7" xfId="1312"/>
    <cellStyle name="Normal 2 2 7 7 2" xfId="1313"/>
    <cellStyle name="Normal 2 2 7 8" xfId="1314"/>
    <cellStyle name="Normal 2 2 8" xfId="1315"/>
    <cellStyle name="Normal 2 2 8 2" xfId="1316"/>
    <cellStyle name="Normal 2 2 8 2 2" xfId="1317"/>
    <cellStyle name="Normal 2 2 8 2 2 2" xfId="1318"/>
    <cellStyle name="Normal 2 2 8 2 2 2 2" xfId="1319"/>
    <cellStyle name="Normal 2 2 8 2 2 3" xfId="1320"/>
    <cellStyle name="Normal 2 2 8 2 2 3 2" xfId="1321"/>
    <cellStyle name="Normal 2 2 8 2 2 4" xfId="1322"/>
    <cellStyle name="Normal 2 2 8 2 3" xfId="1323"/>
    <cellStyle name="Normal 2 2 8 2 3 2" xfId="1324"/>
    <cellStyle name="Normal 2 2 8 2 4" xfId="1325"/>
    <cellStyle name="Normal 2 2 8 2 4 2" xfId="1326"/>
    <cellStyle name="Normal 2 2 8 2 5" xfId="1327"/>
    <cellStyle name="Normal 2 2 8 3" xfId="1328"/>
    <cellStyle name="Normal 2 2 8 3 2" xfId="1329"/>
    <cellStyle name="Normal 2 2 8 3 2 2" xfId="1330"/>
    <cellStyle name="Normal 2 2 8 3 2 2 2" xfId="1331"/>
    <cellStyle name="Normal 2 2 8 3 2 3" xfId="1332"/>
    <cellStyle name="Normal 2 2 8 3 2 3 2" xfId="1333"/>
    <cellStyle name="Normal 2 2 8 3 2 4" xfId="1334"/>
    <cellStyle name="Normal 2 2 8 3 3" xfId="1335"/>
    <cellStyle name="Normal 2 2 8 3 3 2" xfId="1336"/>
    <cellStyle name="Normal 2 2 8 3 4" xfId="1337"/>
    <cellStyle name="Normal 2 2 8 3 4 2" xfId="1338"/>
    <cellStyle name="Normal 2 2 8 3 5" xfId="1339"/>
    <cellStyle name="Normal 2 2 8 4" xfId="1340"/>
    <cellStyle name="Normal 2 2 8 4 2" xfId="1341"/>
    <cellStyle name="Normal 2 2 8 4 2 2" xfId="1342"/>
    <cellStyle name="Normal 2 2 8 4 2 2 2" xfId="1343"/>
    <cellStyle name="Normal 2 2 8 4 2 3" xfId="1344"/>
    <cellStyle name="Normal 2 2 8 4 2 3 2" xfId="1345"/>
    <cellStyle name="Normal 2 2 8 4 2 4" xfId="1346"/>
    <cellStyle name="Normal 2 2 8 4 3" xfId="1347"/>
    <cellStyle name="Normal 2 2 8 4 3 2" xfId="1348"/>
    <cellStyle name="Normal 2 2 8 4 4" xfId="1349"/>
    <cellStyle name="Normal 2 2 8 4 4 2" xfId="1350"/>
    <cellStyle name="Normal 2 2 8 4 5" xfId="1351"/>
    <cellStyle name="Normal 2 2 8 5" xfId="1352"/>
    <cellStyle name="Normal 2 2 8 5 2" xfId="1353"/>
    <cellStyle name="Normal 2 2 8 5 2 2" xfId="1354"/>
    <cellStyle name="Normal 2 2 8 5 3" xfId="1355"/>
    <cellStyle name="Normal 2 2 8 5 3 2" xfId="1356"/>
    <cellStyle name="Normal 2 2 8 5 4" xfId="1357"/>
    <cellStyle name="Normal 2 2 8 6" xfId="1358"/>
    <cellStyle name="Normal 2 2 8 6 2" xfId="1359"/>
    <cellStyle name="Normal 2 2 8 7" xfId="1360"/>
    <cellStyle name="Normal 2 2 8 7 2" xfId="1361"/>
    <cellStyle name="Normal 2 2 8 8" xfId="1362"/>
    <cellStyle name="Normal 2 2 9" xfId="1363"/>
    <cellStyle name="Normal 2 2 9 2" xfId="1364"/>
    <cellStyle name="Normal 2 2 9 2 2" xfId="1365"/>
    <cellStyle name="Normal 2 2 9 2 2 2" xfId="1366"/>
    <cellStyle name="Normal 2 2 9 2 3" xfId="1367"/>
    <cellStyle name="Normal 2 2 9 2 3 2" xfId="1368"/>
    <cellStyle name="Normal 2 2 9 2 4" xfId="1369"/>
    <cellStyle name="Normal 2 2 9 3" xfId="1370"/>
    <cellStyle name="Normal 2 2 9 3 2" xfId="1371"/>
    <cellStyle name="Normal 2 2 9 3 2 2" xfId="1372"/>
    <cellStyle name="Normal 2 2 9 3 3" xfId="1373"/>
    <cellStyle name="Normal 2 2 9 3 3 2" xfId="1374"/>
    <cellStyle name="Normal 2 2 9 3 4" xfId="1375"/>
    <cellStyle name="Normal 2 2 9 4" xfId="1376"/>
    <cellStyle name="Normal 2 2 9 4 2" xfId="1377"/>
    <cellStyle name="Normal 2 2 9 5" xfId="1378"/>
    <cellStyle name="Normal 2 2 9 5 2" xfId="1379"/>
    <cellStyle name="Normal 2 2 9 6" xfId="1380"/>
    <cellStyle name="Normal 2 2_2nd_QPR_Format_2012-13" xfId="1381"/>
    <cellStyle name="Normal 2 20" xfId="1382"/>
    <cellStyle name="Normal 2 20 2" xfId="1383"/>
    <cellStyle name="Normal 2 20 2 10" xfId="1384"/>
    <cellStyle name="Normal 2 20 2 10 2" xfId="1385"/>
    <cellStyle name="Normal 2 20 2 11" xfId="1386"/>
    <cellStyle name="Normal 2 20 2 2" xfId="1387"/>
    <cellStyle name="Normal 2 20 2 2 2" xfId="1388"/>
    <cellStyle name="Normal 2 20 2 2 2 2" xfId="1389"/>
    <cellStyle name="Normal 2 20 2 2 2 2 2" xfId="1390"/>
    <cellStyle name="Normal 2 20 2 2 2 2 2 2" xfId="1391"/>
    <cellStyle name="Normal 2 20 2 2 2 2 3" xfId="1392"/>
    <cellStyle name="Normal 2 20 2 2 2 2 3 2" xfId="1393"/>
    <cellStyle name="Normal 2 20 2 2 2 2 4" xfId="1394"/>
    <cellStyle name="Normal 2 20 2 2 2 3" xfId="1395"/>
    <cellStyle name="Normal 2 20 2 2 2 3 2" xfId="1396"/>
    <cellStyle name="Normal 2 20 2 2 2 4" xfId="1397"/>
    <cellStyle name="Normal 2 20 2 2 2 4 2" xfId="1398"/>
    <cellStyle name="Normal 2 20 2 2 2 5" xfId="1399"/>
    <cellStyle name="Normal 2 20 2 3" xfId="1400"/>
    <cellStyle name="Normal 2 20 2 3 2" xfId="1401"/>
    <cellStyle name="Normal 2 20 2 3 2 2" xfId="1402"/>
    <cellStyle name="Normal 2 20 2 3 2 2 2" xfId="1403"/>
    <cellStyle name="Normal 2 20 2 3 2 3" xfId="1404"/>
    <cellStyle name="Normal 2 20 2 3 2 3 2" xfId="1405"/>
    <cellStyle name="Normal 2 20 2 3 2 4" xfId="1406"/>
    <cellStyle name="Normal 2 20 2 3 3" xfId="1407"/>
    <cellStyle name="Normal 2 20 2 3 3 2" xfId="1408"/>
    <cellStyle name="Normal 2 20 2 3 4" xfId="1409"/>
    <cellStyle name="Normal 2 20 2 3 4 2" xfId="1410"/>
    <cellStyle name="Normal 2 20 2 3 5" xfId="1411"/>
    <cellStyle name="Normal 2 20 2 4" xfId="1412"/>
    <cellStyle name="Normal 2 20 2 4 2" xfId="1413"/>
    <cellStyle name="Normal 2 20 2 4 2 2" xfId="1414"/>
    <cellStyle name="Normal 2 20 2 4 2 2 2" xfId="1415"/>
    <cellStyle name="Normal 2 20 2 4 2 3" xfId="1416"/>
    <cellStyle name="Normal 2 20 2 4 2 3 2" xfId="1417"/>
    <cellStyle name="Normal 2 20 2 4 2 4" xfId="1418"/>
    <cellStyle name="Normal 2 20 2 4 3" xfId="1419"/>
    <cellStyle name="Normal 2 20 2 4 3 2" xfId="1420"/>
    <cellStyle name="Normal 2 20 2 4 4" xfId="1421"/>
    <cellStyle name="Normal 2 20 2 4 4 2" xfId="1422"/>
    <cellStyle name="Normal 2 20 2 4 5" xfId="1423"/>
    <cellStyle name="Normal 2 20 2 5" xfId="1424"/>
    <cellStyle name="Normal 2 20 2 5 2" xfId="1425"/>
    <cellStyle name="Normal 2 20 2 5 2 2" xfId="1426"/>
    <cellStyle name="Normal 2 20 2 5 2 2 2" xfId="1427"/>
    <cellStyle name="Normal 2 20 2 5 2 3" xfId="1428"/>
    <cellStyle name="Normal 2 20 2 5 2 3 2" xfId="1429"/>
    <cellStyle name="Normal 2 20 2 5 2 4" xfId="1430"/>
    <cellStyle name="Normal 2 20 2 5 3" xfId="1431"/>
    <cellStyle name="Normal 2 20 2 5 3 2" xfId="1432"/>
    <cellStyle name="Normal 2 20 2 5 4" xfId="1433"/>
    <cellStyle name="Normal 2 20 2 5 4 2" xfId="1434"/>
    <cellStyle name="Normal 2 20 2 5 5" xfId="1435"/>
    <cellStyle name="Normal 2 20 2 6" xfId="1436"/>
    <cellStyle name="Normal 2 20 2 6 2" xfId="1437"/>
    <cellStyle name="Normal 2 20 2 6 2 2" xfId="1438"/>
    <cellStyle name="Normal 2 20 2 6 2 2 2" xfId="1439"/>
    <cellStyle name="Normal 2 20 2 6 2 3" xfId="1440"/>
    <cellStyle name="Normal 2 20 2 6 2 3 2" xfId="1441"/>
    <cellStyle name="Normal 2 20 2 6 2 4" xfId="1442"/>
    <cellStyle name="Normal 2 20 2 6 3" xfId="1443"/>
    <cellStyle name="Normal 2 20 2 6 3 2" xfId="1444"/>
    <cellStyle name="Normal 2 20 2 6 4" xfId="1445"/>
    <cellStyle name="Normal 2 20 2 6 4 2" xfId="1446"/>
    <cellStyle name="Normal 2 20 2 6 5" xfId="1447"/>
    <cellStyle name="Normal 2 20 2 7" xfId="1448"/>
    <cellStyle name="Normal 2 20 2 7 2" xfId="1449"/>
    <cellStyle name="Normal 2 20 2 7 2 2" xfId="1450"/>
    <cellStyle name="Normal 2 20 2 7 2 2 2" xfId="1451"/>
    <cellStyle name="Normal 2 20 2 7 2 3" xfId="1452"/>
    <cellStyle name="Normal 2 20 2 7 2 3 2" xfId="1453"/>
    <cellStyle name="Normal 2 20 2 7 2 4" xfId="1454"/>
    <cellStyle name="Normal 2 20 2 7 3" xfId="1455"/>
    <cellStyle name="Normal 2 20 2 7 3 2" xfId="1456"/>
    <cellStyle name="Normal 2 20 2 7 4" xfId="1457"/>
    <cellStyle name="Normal 2 20 2 7 4 2" xfId="1458"/>
    <cellStyle name="Normal 2 20 2 7 5" xfId="1459"/>
    <cellStyle name="Normal 2 20 2 8" xfId="1460"/>
    <cellStyle name="Normal 2 20 2 8 2" xfId="1461"/>
    <cellStyle name="Normal 2 20 2 8 2 2" xfId="1462"/>
    <cellStyle name="Normal 2 20 2 8 3" xfId="1463"/>
    <cellStyle name="Normal 2 20 2 8 3 2" xfId="1464"/>
    <cellStyle name="Normal 2 20 2 8 4" xfId="1465"/>
    <cellStyle name="Normal 2 20 2 9" xfId="1466"/>
    <cellStyle name="Normal 2 20 2 9 2" xfId="1467"/>
    <cellStyle name="Normal 2 20 3" xfId="1468"/>
    <cellStyle name="Normal 2 20 3 2" xfId="1469"/>
    <cellStyle name="Normal 2 20 3 2 2" xfId="1470"/>
    <cellStyle name="Normal 2 20 3 2 2 2" xfId="1471"/>
    <cellStyle name="Normal 2 20 3 2 3" xfId="1472"/>
    <cellStyle name="Normal 2 20 3 2 3 2" xfId="1473"/>
    <cellStyle name="Normal 2 20 3 2 4" xfId="1474"/>
    <cellStyle name="Normal 2 20 3 3" xfId="1475"/>
    <cellStyle name="Normal 2 20 3 3 2" xfId="1476"/>
    <cellStyle name="Normal 2 20 3 4" xfId="1477"/>
    <cellStyle name="Normal 2 20 3 4 2" xfId="1478"/>
    <cellStyle name="Normal 2 20 3 5" xfId="1479"/>
    <cellStyle name="Normal 2 20 4" xfId="1480"/>
    <cellStyle name="Normal 2 20 4 2" xfId="1481"/>
    <cellStyle name="Normal 2 20 4 3" xfId="1482"/>
    <cellStyle name="Normal 2 20 4 3 2" xfId="1483"/>
    <cellStyle name="Normal 2 20 4 3 2 2" xfId="1484"/>
    <cellStyle name="Normal 2 20 4 3 3" xfId="1485"/>
    <cellStyle name="Normal 2 20 4 3 3 2" xfId="1486"/>
    <cellStyle name="Normal 2 20 4 3 4" xfId="1487"/>
    <cellStyle name="Normal 2 20 4 4" xfId="1488"/>
    <cellStyle name="Normal 2 20 4 4 2" xfId="1489"/>
    <cellStyle name="Normal 2 20 4 5" xfId="1490"/>
    <cellStyle name="Normal 2 20 4 5 2" xfId="1491"/>
    <cellStyle name="Normal 2 20 4 6" xfId="1492"/>
    <cellStyle name="Normal 2 20 5" xfId="1493"/>
    <cellStyle name="Normal 2 20 6" xfId="1494"/>
    <cellStyle name="Normal 2 20 7" xfId="1495"/>
    <cellStyle name="Normal 2 20 8" xfId="1496"/>
    <cellStyle name="Normal 2 21" xfId="1497"/>
    <cellStyle name="Normal 2 21 2" xfId="1498"/>
    <cellStyle name="Normal 2 21 2 2" xfId="1499"/>
    <cellStyle name="Normal 2 21 2 3" xfId="1500"/>
    <cellStyle name="Normal 2 21 2 3 2" xfId="1501"/>
    <cellStyle name="Normal 2 21 2 3 2 2" xfId="1502"/>
    <cellStyle name="Normal 2 21 2 3 3" xfId="1503"/>
    <cellStyle name="Normal 2 21 2 3 3 2" xfId="1504"/>
    <cellStyle name="Normal 2 21 2 3 4" xfId="1505"/>
    <cellStyle name="Normal 2 21 2 4" xfId="1506"/>
    <cellStyle name="Normal 2 21 2 4 2" xfId="1507"/>
    <cellStyle name="Normal 2 21 2 5" xfId="1508"/>
    <cellStyle name="Normal 2 21 2 5 2" xfId="1509"/>
    <cellStyle name="Normal 2 21 2 6" xfId="1510"/>
    <cellStyle name="Normal 2 21 3" xfId="1511"/>
    <cellStyle name="Normal 2 21 4" xfId="1512"/>
    <cellStyle name="Normal 2 21 5" xfId="1513"/>
    <cellStyle name="Normal 2 21 6" xfId="1514"/>
    <cellStyle name="Normal 2 21 7" xfId="1515"/>
    <cellStyle name="Normal 2 22" xfId="1516"/>
    <cellStyle name="Normal 2 22 2" xfId="1517"/>
    <cellStyle name="Normal 2 22 2 2" xfId="1518"/>
    <cellStyle name="Normal 2 22 2 2 2" xfId="1519"/>
    <cellStyle name="Normal 2 22 2 2 2 2" xfId="1520"/>
    <cellStyle name="Normal 2 22 2 2 3" xfId="1521"/>
    <cellStyle name="Normal 2 22 2 2 3 2" xfId="1522"/>
    <cellStyle name="Normal 2 22 2 2 4" xfId="1523"/>
    <cellStyle name="Normal 2 22 2 3" xfId="1524"/>
    <cellStyle name="Normal 2 22 2 3 2" xfId="1525"/>
    <cellStyle name="Normal 2 22 2 4" xfId="1526"/>
    <cellStyle name="Normal 2 22 2 4 2" xfId="1527"/>
    <cellStyle name="Normal 2 22 2 5" xfId="1528"/>
    <cellStyle name="Normal 2 22 3" xfId="1529"/>
    <cellStyle name="Normal 2 22 4" xfId="1530"/>
    <cellStyle name="Normal 2 22 5" xfId="1531"/>
    <cellStyle name="Normal 2 23" xfId="1532"/>
    <cellStyle name="Normal 2 23 2" xfId="1533"/>
    <cellStyle name="Normal 2 23 2 2" xfId="1534"/>
    <cellStyle name="Normal 2 23 2 2 2" xfId="1535"/>
    <cellStyle name="Normal 2 23 2 3" xfId="1536"/>
    <cellStyle name="Normal 2 23 2 3 2" xfId="1537"/>
    <cellStyle name="Normal 2 23 2 4" xfId="1538"/>
    <cellStyle name="Normal 2 23 3" xfId="1539"/>
    <cellStyle name="Normal 2 23 3 2" xfId="1540"/>
    <cellStyle name="Normal 2 23 4" xfId="1541"/>
    <cellStyle name="Normal 2 23 4 2" xfId="1542"/>
    <cellStyle name="Normal 2 23 5" xfId="1543"/>
    <cellStyle name="Normal 2 24" xfId="1544"/>
    <cellStyle name="Normal 2 24 2" xfId="1545"/>
    <cellStyle name="Normal 2 24 2 2" xfId="1546"/>
    <cellStyle name="Normal 2 24 2 2 2" xfId="1547"/>
    <cellStyle name="Normal 2 24 2 3" xfId="1548"/>
    <cellStyle name="Normal 2 24 2 3 2" xfId="1549"/>
    <cellStyle name="Normal 2 24 2 4" xfId="1550"/>
    <cellStyle name="Normal 2 24 3" xfId="1551"/>
    <cellStyle name="Normal 2 24 3 2" xfId="1552"/>
    <cellStyle name="Normal 2 24 4" xfId="1553"/>
    <cellStyle name="Normal 2 24 4 2" xfId="1554"/>
    <cellStyle name="Normal 2 24 5" xfId="1555"/>
    <cellStyle name="Normal 2 25" xfId="1556"/>
    <cellStyle name="Normal 2 25 2" xfId="1557"/>
    <cellStyle name="Normal 2 25 2 2" xfId="1558"/>
    <cellStyle name="Normal 2 25 2 2 2" xfId="1559"/>
    <cellStyle name="Normal 2 25 2 3" xfId="1560"/>
    <cellStyle name="Normal 2 25 2 3 2" xfId="1561"/>
    <cellStyle name="Normal 2 25 2 4" xfId="1562"/>
    <cellStyle name="Normal 2 25 3" xfId="1563"/>
    <cellStyle name="Normal 2 25 3 2" xfId="1564"/>
    <cellStyle name="Normal 2 25 4" xfId="1565"/>
    <cellStyle name="Normal 2 25 4 2" xfId="1566"/>
    <cellStyle name="Normal 2 25 5" xfId="1567"/>
    <cellStyle name="Normal 2 26" xfId="1568"/>
    <cellStyle name="Normal 2 26 2" xfId="1569"/>
    <cellStyle name="Normal 2 26 2 2" xfId="1570"/>
    <cellStyle name="Normal 2 26 2 2 2" xfId="1571"/>
    <cellStyle name="Normal 2 26 2 3" xfId="1572"/>
    <cellStyle name="Normal 2 26 2 3 2" xfId="1573"/>
    <cellStyle name="Normal 2 26 2 4" xfId="1574"/>
    <cellStyle name="Normal 2 26 3" xfId="1575"/>
    <cellStyle name="Normal 2 26 3 2" xfId="1576"/>
    <cellStyle name="Normal 2 26 4" xfId="1577"/>
    <cellStyle name="Normal 2 26 4 2" xfId="1578"/>
    <cellStyle name="Normal 2 26 5" xfId="1579"/>
    <cellStyle name="Normal 2 27" xfId="1580"/>
    <cellStyle name="Normal 2 27 2" xfId="1581"/>
    <cellStyle name="Normal 2 27 2 2" xfId="1582"/>
    <cellStyle name="Normal 2 27 2 2 2" xfId="1583"/>
    <cellStyle name="Normal 2 27 2 3" xfId="1584"/>
    <cellStyle name="Normal 2 27 2 3 2" xfId="1585"/>
    <cellStyle name="Normal 2 27 2 4" xfId="1586"/>
    <cellStyle name="Normal 2 27 3" xfId="1587"/>
    <cellStyle name="Normal 2 27 4" xfId="1588"/>
    <cellStyle name="Normal 2 27 5" xfId="1589"/>
    <cellStyle name="Normal 2 28" xfId="1590"/>
    <cellStyle name="Normal 2 28 2" xfId="1591"/>
    <cellStyle name="Normal 2 28 2 2" xfId="1592"/>
    <cellStyle name="Normal 2 28 2 2 2" xfId="1593"/>
    <cellStyle name="Normal 2 28 2 3" xfId="1594"/>
    <cellStyle name="Normal 2 28 2 3 2" xfId="1595"/>
    <cellStyle name="Normal 2 28 2 4" xfId="1596"/>
    <cellStyle name="Normal 2 28 2 5" xfId="1597"/>
    <cellStyle name="Normal 2 28 2 6" xfId="1598"/>
    <cellStyle name="Normal 2 28 3" xfId="1599"/>
    <cellStyle name="Normal 2 28 3 2" xfId="1600"/>
    <cellStyle name="Normal 2 28 4" xfId="1601"/>
    <cellStyle name="Normal 2 28 4 2" xfId="1602"/>
    <cellStyle name="Normal 2 28 5" xfId="1603"/>
    <cellStyle name="Normal 2 29" xfId="1604"/>
    <cellStyle name="Normal 2 29 2" xfId="1605"/>
    <cellStyle name="Normal 2 29 2 2" xfId="1606"/>
    <cellStyle name="Normal 2 29 3" xfId="1607"/>
    <cellStyle name="Normal 2 29 3 2" xfId="1608"/>
    <cellStyle name="Normal 2 29 4" xfId="1609"/>
    <cellStyle name="Normal 2 3" xfId="7"/>
    <cellStyle name="Normal 2 3 10" xfId="1610"/>
    <cellStyle name="Normal 2 3 10 2" xfId="1611"/>
    <cellStyle name="Normal 2 3 11" xfId="1612"/>
    <cellStyle name="Normal 2 3 12" xfId="1613"/>
    <cellStyle name="Normal 2 3 13" xfId="2390"/>
    <cellStyle name="Normal 2 3 2" xfId="1614"/>
    <cellStyle name="Normal 2 3 3" xfId="1615"/>
    <cellStyle name="Normal 2 3 3 2" xfId="1616"/>
    <cellStyle name="Normal 2 3 3 2 2" xfId="1617"/>
    <cellStyle name="Normal 2 3 3 2 2 2" xfId="1618"/>
    <cellStyle name="Normal 2 3 3 2 2 2 2" xfId="1619"/>
    <cellStyle name="Normal 2 3 3 2 2 3" xfId="1620"/>
    <cellStyle name="Normal 2 3 3 2 2 3 2" xfId="1621"/>
    <cellStyle name="Normal 2 3 3 2 2 4" xfId="1622"/>
    <cellStyle name="Normal 2 3 3 2 3" xfId="1623"/>
    <cellStyle name="Normal 2 3 3 2 3 2" xfId="1624"/>
    <cellStyle name="Normal 2 3 3 2 4" xfId="1625"/>
    <cellStyle name="Normal 2 3 3 2 4 2" xfId="1626"/>
    <cellStyle name="Normal 2 3 3 2 5" xfId="1627"/>
    <cellStyle name="Normal 2 3 3 3" xfId="1628"/>
    <cellStyle name="Normal 2 3 3 3 2" xfId="1629"/>
    <cellStyle name="Normal 2 3 3 3 2 2" xfId="1630"/>
    <cellStyle name="Normal 2 3 3 3 2 2 2" xfId="1631"/>
    <cellStyle name="Normal 2 3 3 3 2 3" xfId="1632"/>
    <cellStyle name="Normal 2 3 3 3 2 3 2" xfId="1633"/>
    <cellStyle name="Normal 2 3 3 3 2 4" xfId="1634"/>
    <cellStyle name="Normal 2 3 3 3 3" xfId="1635"/>
    <cellStyle name="Normal 2 3 3 3 3 2" xfId="1636"/>
    <cellStyle name="Normal 2 3 3 3 4" xfId="1637"/>
    <cellStyle name="Normal 2 3 3 3 4 2" xfId="1638"/>
    <cellStyle name="Normal 2 3 3 3 5" xfId="1639"/>
    <cellStyle name="Normal 2 3 3 4" xfId="1640"/>
    <cellStyle name="Normal 2 3 3 4 2" xfId="1641"/>
    <cellStyle name="Normal 2 3 3 4 2 2" xfId="1642"/>
    <cellStyle name="Normal 2 3 3 4 2 2 2" xfId="1643"/>
    <cellStyle name="Normal 2 3 3 4 2 3" xfId="1644"/>
    <cellStyle name="Normal 2 3 3 4 2 3 2" xfId="1645"/>
    <cellStyle name="Normal 2 3 3 4 2 4" xfId="1646"/>
    <cellStyle name="Normal 2 3 3 4 3" xfId="1647"/>
    <cellStyle name="Normal 2 3 3 4 3 2" xfId="1648"/>
    <cellStyle name="Normal 2 3 3 4 4" xfId="1649"/>
    <cellStyle name="Normal 2 3 3 4 4 2" xfId="1650"/>
    <cellStyle name="Normal 2 3 3 4 5" xfId="1651"/>
    <cellStyle name="Normal 2 3 3 5" xfId="1652"/>
    <cellStyle name="Normal 2 3 3 5 2" xfId="1653"/>
    <cellStyle name="Normal 2 3 3 5 2 2" xfId="1654"/>
    <cellStyle name="Normal 2 3 3 5 3" xfId="1655"/>
    <cellStyle name="Normal 2 3 3 5 3 2" xfId="1656"/>
    <cellStyle name="Normal 2 3 3 5 4" xfId="1657"/>
    <cellStyle name="Normal 2 3 3 6" xfId="1658"/>
    <cellStyle name="Normal 2 3 3 6 2" xfId="1659"/>
    <cellStyle name="Normal 2 3 3 7" xfId="1660"/>
    <cellStyle name="Normal 2 3 3 7 2" xfId="1661"/>
    <cellStyle name="Normal 2 3 3 8" xfId="1662"/>
    <cellStyle name="Normal 2 3 4" xfId="1663"/>
    <cellStyle name="Normal 2 3 4 2" xfId="1664"/>
    <cellStyle name="Normal 2 3 4 2 2" xfId="1665"/>
    <cellStyle name="Normal 2 3 4 2 2 2" xfId="1666"/>
    <cellStyle name="Normal 2 3 4 2 3" xfId="1667"/>
    <cellStyle name="Normal 2 3 4 2 3 2" xfId="1668"/>
    <cellStyle name="Normal 2 3 4 2 4" xfId="1669"/>
    <cellStyle name="Normal 2 3 4 3" xfId="1670"/>
    <cellStyle name="Normal 2 3 4 3 2" xfId="1671"/>
    <cellStyle name="Normal 2 3 4 4" xfId="1672"/>
    <cellStyle name="Normal 2 3 4 4 2" xfId="1673"/>
    <cellStyle name="Normal 2 3 4 5" xfId="1674"/>
    <cellStyle name="Normal 2 3 5" xfId="1675"/>
    <cellStyle name="Normal 2 3 5 2" xfId="1676"/>
    <cellStyle name="Normal 2 3 5 2 2" xfId="1677"/>
    <cellStyle name="Normal 2 3 5 2 2 2" xfId="1678"/>
    <cellStyle name="Normal 2 3 5 2 3" xfId="1679"/>
    <cellStyle name="Normal 2 3 5 2 3 2" xfId="1680"/>
    <cellStyle name="Normal 2 3 5 2 4" xfId="1681"/>
    <cellStyle name="Normal 2 3 5 3" xfId="1682"/>
    <cellStyle name="Normal 2 3 5 3 2" xfId="1683"/>
    <cellStyle name="Normal 2 3 5 4" xfId="1684"/>
    <cellStyle name="Normal 2 3 5 4 2" xfId="1685"/>
    <cellStyle name="Normal 2 3 5 5" xfId="1686"/>
    <cellStyle name="Normal 2 3 6" xfId="1687"/>
    <cellStyle name="Normal 2 3 6 2" xfId="1688"/>
    <cellStyle name="Normal 2 3 6 2 2" xfId="1689"/>
    <cellStyle name="Normal 2 3 6 2 2 2" xfId="1690"/>
    <cellStyle name="Normal 2 3 6 2 3" xfId="1691"/>
    <cellStyle name="Normal 2 3 6 2 3 2" xfId="1692"/>
    <cellStyle name="Normal 2 3 6 2 4" xfId="1693"/>
    <cellStyle name="Normal 2 3 6 3" xfId="1694"/>
    <cellStyle name="Normal 2 3 6 3 2" xfId="1695"/>
    <cellStyle name="Normal 2 3 6 4" xfId="1696"/>
    <cellStyle name="Normal 2 3 6 4 2" xfId="1697"/>
    <cellStyle name="Normal 2 3 6 5" xfId="1698"/>
    <cellStyle name="Normal 2 3 7" xfId="1699"/>
    <cellStyle name="Normal 2 3 7 2" xfId="1700"/>
    <cellStyle name="Normal 2 3 7 2 2" xfId="1701"/>
    <cellStyle name="Normal 2 3 7 3" xfId="1702"/>
    <cellStyle name="Normal 2 3 7 3 2" xfId="1703"/>
    <cellStyle name="Normal 2 3 7 4" xfId="1704"/>
    <cellStyle name="Normal 2 3 8" xfId="1705"/>
    <cellStyle name="Normal 2 3 8 2" xfId="1706"/>
    <cellStyle name="Normal 2 3 8 2 2" xfId="1707"/>
    <cellStyle name="Normal 2 3 8 3" xfId="1708"/>
    <cellStyle name="Normal 2 3 8 3 2" xfId="1709"/>
    <cellStyle name="Normal 2 3 8 4" xfId="1710"/>
    <cellStyle name="Normal 2 3 9" xfId="1711"/>
    <cellStyle name="Normal 2 3 9 2" xfId="1712"/>
    <cellStyle name="Normal 2 30" xfId="1713"/>
    <cellStyle name="Normal 2 30 2" xfId="1714"/>
    <cellStyle name="Normal 2 30 2 2" xfId="1715"/>
    <cellStyle name="Normal 2 30 3" xfId="1716"/>
    <cellStyle name="Normal 2 30 3 2" xfId="1717"/>
    <cellStyle name="Normal 2 30 4" xfId="1718"/>
    <cellStyle name="Normal 2 31" xfId="1719"/>
    <cellStyle name="Normal 2 31 2" xfId="1720"/>
    <cellStyle name="Normal 2 31 2 2" xfId="1721"/>
    <cellStyle name="Normal 2 31 2 2 2" xfId="1722"/>
    <cellStyle name="Normal 2 31 2 2 2 2" xfId="1723"/>
    <cellStyle name="Normal 2 31 2 3" xfId="1724"/>
    <cellStyle name="Normal 2 31 2 3 2" xfId="1725"/>
    <cellStyle name="Normal 2 31 2 4" xfId="1726"/>
    <cellStyle name="Normal 2 31 2 4 2" xfId="1727"/>
    <cellStyle name="Normal 2 31 2 5" xfId="1728"/>
    <cellStyle name="Normal 2 31 3" xfId="1729"/>
    <cellStyle name="Normal 2 31 3 2" xfId="1730"/>
    <cellStyle name="Normal 2 31 3 3" xfId="1731"/>
    <cellStyle name="Normal 2 31 4" xfId="1732"/>
    <cellStyle name="Normal 2 32" xfId="1733"/>
    <cellStyle name="Normal 2 32 2" xfId="1734"/>
    <cellStyle name="Normal 2 33" xfId="1735"/>
    <cellStyle name="Normal 2 33 2" xfId="1736"/>
    <cellStyle name="Normal 2 34" xfId="1737"/>
    <cellStyle name="Normal 2 34 2" xfId="1738"/>
    <cellStyle name="Normal 2 35" xfId="1739"/>
    <cellStyle name="Normal 2 35 2" xfId="1740"/>
    <cellStyle name="Normal 2 35 2 2" xfId="1741"/>
    <cellStyle name="Normal 2 36" xfId="1742"/>
    <cellStyle name="Normal 2 36 2" xfId="1743"/>
    <cellStyle name="Normal 2 37" xfId="1744"/>
    <cellStyle name="Normal 2 37 2" xfId="1745"/>
    <cellStyle name="Normal 2 38" xfId="1746"/>
    <cellStyle name="Normal 2 38 2" xfId="1747"/>
    <cellStyle name="Normal 2 39" xfId="1748"/>
    <cellStyle name="Normal 2 4" xfId="1749"/>
    <cellStyle name="Normal 2 4 10" xfId="1750"/>
    <cellStyle name="Normal 2 4 11" xfId="2388"/>
    <cellStyle name="Normal 2 4 2" xfId="1751"/>
    <cellStyle name="Normal 2 4 2 2" xfId="1752"/>
    <cellStyle name="Normal 2 4 2 2 2" xfId="1753"/>
    <cellStyle name="Normal 2 4 2 2 2 2" xfId="1754"/>
    <cellStyle name="Normal 2 4 2 2 2 2 2" xfId="1755"/>
    <cellStyle name="Normal 2 4 2 2 2 3" xfId="1756"/>
    <cellStyle name="Normal 2 4 2 2 2 3 2" xfId="1757"/>
    <cellStyle name="Normal 2 4 2 2 2 4" xfId="1758"/>
    <cellStyle name="Normal 2 4 2 2 3" xfId="1759"/>
    <cellStyle name="Normal 2 4 2 2 3 2" xfId="1760"/>
    <cellStyle name="Normal 2 4 2 2 4" xfId="1761"/>
    <cellStyle name="Normal 2 4 2 2 4 2" xfId="1762"/>
    <cellStyle name="Normal 2 4 2 2 5" xfId="1763"/>
    <cellStyle name="Normal 2 4 2 3" xfId="1764"/>
    <cellStyle name="Normal 2 4 2 3 2" xfId="1765"/>
    <cellStyle name="Normal 2 4 2 3 2 2" xfId="1766"/>
    <cellStyle name="Normal 2 4 2 3 2 2 2" xfId="1767"/>
    <cellStyle name="Normal 2 4 2 3 2 3" xfId="1768"/>
    <cellStyle name="Normal 2 4 2 3 2 3 2" xfId="1769"/>
    <cellStyle name="Normal 2 4 2 3 2 4" xfId="1770"/>
    <cellStyle name="Normal 2 4 2 3 3" xfId="1771"/>
    <cellStyle name="Normal 2 4 2 3 3 2" xfId="1772"/>
    <cellStyle name="Normal 2 4 2 3 4" xfId="1773"/>
    <cellStyle name="Normal 2 4 2 3 4 2" xfId="1774"/>
    <cellStyle name="Normal 2 4 2 3 5" xfId="1775"/>
    <cellStyle name="Normal 2 4 2 4" xfId="1776"/>
    <cellStyle name="Normal 2 4 2 4 2" xfId="1777"/>
    <cellStyle name="Normal 2 4 2 4 2 2" xfId="1778"/>
    <cellStyle name="Normal 2 4 2 4 2 2 2" xfId="1779"/>
    <cellStyle name="Normal 2 4 2 4 2 3" xfId="1780"/>
    <cellStyle name="Normal 2 4 2 4 2 3 2" xfId="1781"/>
    <cellStyle name="Normal 2 4 2 4 2 4" xfId="1782"/>
    <cellStyle name="Normal 2 4 2 4 3" xfId="1783"/>
    <cellStyle name="Normal 2 4 2 4 3 2" xfId="1784"/>
    <cellStyle name="Normal 2 4 2 4 4" xfId="1785"/>
    <cellStyle name="Normal 2 4 2 4 4 2" xfId="1786"/>
    <cellStyle name="Normal 2 4 2 4 5" xfId="1787"/>
    <cellStyle name="Normal 2 4 2 5" xfId="1788"/>
    <cellStyle name="Normal 2 4 2 5 2" xfId="1789"/>
    <cellStyle name="Normal 2 4 2 5 2 2" xfId="1790"/>
    <cellStyle name="Normal 2 4 2 5 3" xfId="1791"/>
    <cellStyle name="Normal 2 4 2 5 3 2" xfId="1792"/>
    <cellStyle name="Normal 2 4 2 5 4" xfId="1793"/>
    <cellStyle name="Normal 2 4 2 6" xfId="1794"/>
    <cellStyle name="Normal 2 4 2 6 2" xfId="1795"/>
    <cellStyle name="Normal 2 4 2 7" xfId="1796"/>
    <cellStyle name="Normal 2 4 2 7 2" xfId="1797"/>
    <cellStyle name="Normal 2 4 2 8" xfId="1798"/>
    <cellStyle name="Normal 2 4 3" xfId="1799"/>
    <cellStyle name="Normal 2 4 3 2" xfId="1800"/>
    <cellStyle name="Normal 2 4 3 2 2" xfId="1801"/>
    <cellStyle name="Normal 2 4 3 2 2 2" xfId="1802"/>
    <cellStyle name="Normal 2 4 3 2 3" xfId="1803"/>
    <cellStyle name="Normal 2 4 3 2 3 2" xfId="1804"/>
    <cellStyle name="Normal 2 4 3 2 4" xfId="1805"/>
    <cellStyle name="Normal 2 4 3 3" xfId="1806"/>
    <cellStyle name="Normal 2 4 3 3 2" xfId="1807"/>
    <cellStyle name="Normal 2 4 3 4" xfId="1808"/>
    <cellStyle name="Normal 2 4 3 4 2" xfId="1809"/>
    <cellStyle name="Normal 2 4 3 5" xfId="1810"/>
    <cellStyle name="Normal 2 4 4" xfId="1811"/>
    <cellStyle name="Normal 2 4 4 2" xfId="1812"/>
    <cellStyle name="Normal 2 4 4 2 2" xfId="1813"/>
    <cellStyle name="Normal 2 4 4 2 2 2" xfId="1814"/>
    <cellStyle name="Normal 2 4 4 2 3" xfId="1815"/>
    <cellStyle name="Normal 2 4 4 2 3 2" xfId="1816"/>
    <cellStyle name="Normal 2 4 4 2 4" xfId="1817"/>
    <cellStyle name="Normal 2 4 4 3" xfId="1818"/>
    <cellStyle name="Normal 2 4 4 3 2" xfId="1819"/>
    <cellStyle name="Normal 2 4 4 4" xfId="1820"/>
    <cellStyle name="Normal 2 4 4 4 2" xfId="1821"/>
    <cellStyle name="Normal 2 4 4 5" xfId="1822"/>
    <cellStyle name="Normal 2 4 5" xfId="1823"/>
    <cellStyle name="Normal 2 4 5 2" xfId="1824"/>
    <cellStyle name="Normal 2 4 5 2 2" xfId="1825"/>
    <cellStyle name="Normal 2 4 5 2 2 2" xfId="1826"/>
    <cellStyle name="Normal 2 4 5 2 3" xfId="1827"/>
    <cellStyle name="Normal 2 4 5 2 3 2" xfId="1828"/>
    <cellStyle name="Normal 2 4 5 2 4" xfId="1829"/>
    <cellStyle name="Normal 2 4 5 3" xfId="1830"/>
    <cellStyle name="Normal 2 4 5 3 2" xfId="1831"/>
    <cellStyle name="Normal 2 4 5 4" xfId="1832"/>
    <cellStyle name="Normal 2 4 5 4 2" xfId="1833"/>
    <cellStyle name="Normal 2 4 5 5" xfId="1834"/>
    <cellStyle name="Normal 2 4 6" xfId="1835"/>
    <cellStyle name="Normal 2 4 6 2" xfId="1836"/>
    <cellStyle name="Normal 2 4 6 2 2" xfId="1837"/>
    <cellStyle name="Normal 2 4 6 3" xfId="1838"/>
    <cellStyle name="Normal 2 4 6 3 2" xfId="1839"/>
    <cellStyle name="Normal 2 4 6 4" xfId="1840"/>
    <cellStyle name="Normal 2 4 7" xfId="1841"/>
    <cellStyle name="Normal 2 4 7 2" xfId="1842"/>
    <cellStyle name="Normal 2 4 7 2 2" xfId="1843"/>
    <cellStyle name="Normal 2 4 7 3" xfId="1844"/>
    <cellStyle name="Normal 2 4 7 3 2" xfId="1845"/>
    <cellStyle name="Normal 2 4 7 4" xfId="1846"/>
    <cellStyle name="Normal 2 4 8" xfId="1847"/>
    <cellStyle name="Normal 2 4 8 2" xfId="1848"/>
    <cellStyle name="Normal 2 4 9" xfId="1849"/>
    <cellStyle name="Normal 2 4 9 2" xfId="1850"/>
    <cellStyle name="Normal 2 40" xfId="2389"/>
    <cellStyle name="Normal 2 40 2" xfId="2394"/>
    <cellStyle name="Normal 2 5" xfId="9"/>
    <cellStyle name="Normal 2 5 2" xfId="1851"/>
    <cellStyle name="Normal 2 5 2 2" xfId="1852"/>
    <cellStyle name="Normal 2 5 2 2 2" xfId="1853"/>
    <cellStyle name="Normal 2 5 2 2 2 2" xfId="1854"/>
    <cellStyle name="Normal 2 5 2 2 2 2 2" xfId="1855"/>
    <cellStyle name="Normal 2 5 2 2 2 3" xfId="1856"/>
    <cellStyle name="Normal 2 5 2 2 2 3 2" xfId="1857"/>
    <cellStyle name="Normal 2 5 2 2 2 4" xfId="1858"/>
    <cellStyle name="Normal 2 5 2 2 3" xfId="1859"/>
    <cellStyle name="Normal 2 5 2 2 3 2" xfId="1860"/>
    <cellStyle name="Normal 2 5 2 2 4" xfId="1861"/>
    <cellStyle name="Normal 2 5 2 2 4 2" xfId="1862"/>
    <cellStyle name="Normal 2 5 2 2 5" xfId="1863"/>
    <cellStyle name="Normal 2 5 2 3" xfId="1864"/>
    <cellStyle name="Normal 2 5 2 3 2" xfId="1865"/>
    <cellStyle name="Normal 2 5 2 3 2 2" xfId="1866"/>
    <cellStyle name="Normal 2 5 2 3 2 2 2" xfId="1867"/>
    <cellStyle name="Normal 2 5 2 3 2 3" xfId="1868"/>
    <cellStyle name="Normal 2 5 2 3 2 3 2" xfId="1869"/>
    <cellStyle name="Normal 2 5 2 3 2 4" xfId="1870"/>
    <cellStyle name="Normal 2 5 2 3 3" xfId="1871"/>
    <cellStyle name="Normal 2 5 2 3 3 2" xfId="1872"/>
    <cellStyle name="Normal 2 5 2 3 4" xfId="1873"/>
    <cellStyle name="Normal 2 5 2 3 4 2" xfId="1874"/>
    <cellStyle name="Normal 2 5 2 3 5" xfId="1875"/>
    <cellStyle name="Normal 2 5 2 4" xfId="1876"/>
    <cellStyle name="Normal 2 5 2 4 2" xfId="1877"/>
    <cellStyle name="Normal 2 5 2 4 2 2" xfId="1878"/>
    <cellStyle name="Normal 2 5 2 4 2 2 2" xfId="1879"/>
    <cellStyle name="Normal 2 5 2 4 2 3" xfId="1880"/>
    <cellStyle name="Normal 2 5 2 4 2 3 2" xfId="1881"/>
    <cellStyle name="Normal 2 5 2 4 2 4" xfId="1882"/>
    <cellStyle name="Normal 2 5 2 4 3" xfId="1883"/>
    <cellStyle name="Normal 2 5 2 4 3 2" xfId="1884"/>
    <cellStyle name="Normal 2 5 2 4 4" xfId="1885"/>
    <cellStyle name="Normal 2 5 2 4 4 2" xfId="1886"/>
    <cellStyle name="Normal 2 5 2 4 5" xfId="1887"/>
    <cellStyle name="Normal 2 5 2 5" xfId="1888"/>
    <cellStyle name="Normal 2 5 2 5 2" xfId="1889"/>
    <cellStyle name="Normal 2 5 2 5 2 2" xfId="1890"/>
    <cellStyle name="Normal 2 5 2 5 3" xfId="1891"/>
    <cellStyle name="Normal 2 5 2 5 3 2" xfId="1892"/>
    <cellStyle name="Normal 2 5 2 5 4" xfId="1893"/>
    <cellStyle name="Normal 2 5 2 6" xfId="1894"/>
    <cellStyle name="Normal 2 5 2 6 2" xfId="1895"/>
    <cellStyle name="Normal 2 5 2 7" xfId="1896"/>
    <cellStyle name="Normal 2 5 2 7 2" xfId="1897"/>
    <cellStyle name="Normal 2 5 2 8" xfId="1898"/>
    <cellStyle name="Normal 2 5 3" xfId="1899"/>
    <cellStyle name="Normal 2 5 3 2" xfId="1900"/>
    <cellStyle name="Normal 2 5 3 2 2" xfId="1901"/>
    <cellStyle name="Normal 2 5 3 2 2 2" xfId="1902"/>
    <cellStyle name="Normal 2 5 3 2 3" xfId="1903"/>
    <cellStyle name="Normal 2 5 3 2 3 2" xfId="1904"/>
    <cellStyle name="Normal 2 5 3 2 4" xfId="1905"/>
    <cellStyle name="Normal 2 5 3 3" xfId="1906"/>
    <cellStyle name="Normal 2 5 3 3 2" xfId="1907"/>
    <cellStyle name="Normal 2 5 3 4" xfId="1908"/>
    <cellStyle name="Normal 2 5 3 4 2" xfId="1909"/>
    <cellStyle name="Normal 2 5 3 5" xfId="1910"/>
    <cellStyle name="Normal 2 5 4" xfId="1911"/>
    <cellStyle name="Normal 2 5 4 2" xfId="1912"/>
    <cellStyle name="Normal 2 5 4 2 2" xfId="1913"/>
    <cellStyle name="Normal 2 5 4 2 2 2" xfId="1914"/>
    <cellStyle name="Normal 2 5 4 2 3" xfId="1915"/>
    <cellStyle name="Normal 2 5 4 2 3 2" xfId="1916"/>
    <cellStyle name="Normal 2 5 4 2 4" xfId="1917"/>
    <cellStyle name="Normal 2 5 4 3" xfId="1918"/>
    <cellStyle name="Normal 2 5 4 3 2" xfId="1919"/>
    <cellStyle name="Normal 2 5 4 3 2 2" xfId="1920"/>
    <cellStyle name="Normal 2 5 4 3 3" xfId="1921"/>
    <cellStyle name="Normal 2 5 4 3 3 2" xfId="1922"/>
    <cellStyle name="Normal 2 5 4 3 4" xfId="1923"/>
    <cellStyle name="Normal 2 5 4 3 5" xfId="1924"/>
    <cellStyle name="Normal 2 5 4 3 6" xfId="1925"/>
    <cellStyle name="Normal 2 5 4 3 6 2" xfId="2392"/>
    <cellStyle name="Normal 2 5 4 4" xfId="1926"/>
    <cellStyle name="Normal 2 5 4 4 2" xfId="1927"/>
    <cellStyle name="Normal 2 5 4 5" xfId="1928"/>
    <cellStyle name="Normal 2 5 4 5 2" xfId="1929"/>
    <cellStyle name="Normal 2 5 4 6" xfId="1930"/>
    <cellStyle name="Normal 2 5 5" xfId="1931"/>
    <cellStyle name="Normal 2 5 5 2" xfId="1932"/>
    <cellStyle name="Normal 2 5 5 2 2" xfId="1933"/>
    <cellStyle name="Normal 2 5 5 2 2 2" xfId="1934"/>
    <cellStyle name="Normal 2 5 5 2 3" xfId="1935"/>
    <cellStyle name="Normal 2 5 5 2 3 2" xfId="1936"/>
    <cellStyle name="Normal 2 5 5 2 4" xfId="1937"/>
    <cellStyle name="Normal 2 5 5 3" xfId="1938"/>
    <cellStyle name="Normal 2 5 5 3 2" xfId="1939"/>
    <cellStyle name="Normal 2 5 5 4" xfId="1940"/>
    <cellStyle name="Normal 2 5 5 4 2" xfId="1941"/>
    <cellStyle name="Normal 2 5 5 5" xfId="1942"/>
    <cellStyle name="Normal 2 5 6" xfId="1943"/>
    <cellStyle name="Normal 2 5 6 2" xfId="1944"/>
    <cellStyle name="Normal 2 5 6 2 2" xfId="1945"/>
    <cellStyle name="Normal 2 5 6 3" xfId="1946"/>
    <cellStyle name="Normal 2 5 6 3 2" xfId="1947"/>
    <cellStyle name="Normal 2 5 6 4" xfId="1948"/>
    <cellStyle name="Normal 2 5 7" xfId="1949"/>
    <cellStyle name="Normal 2 5 7 2" xfId="1950"/>
    <cellStyle name="Normal 2 5 8" xfId="1951"/>
    <cellStyle name="Normal 2 5 8 2" xfId="1952"/>
    <cellStyle name="Normal 2 5 9" xfId="1953"/>
    <cellStyle name="Normal 2 6" xfId="1954"/>
    <cellStyle name="Normal 2 6 2" xfId="1955"/>
    <cellStyle name="Normal 2 6 2 2" xfId="1956"/>
    <cellStyle name="Normal 2 6 2 2 2" xfId="1957"/>
    <cellStyle name="Normal 2 6 2 2 2 2" xfId="1958"/>
    <cellStyle name="Normal 2 6 2 2 2 2 2" xfId="1959"/>
    <cellStyle name="Normal 2 6 2 2 2 3" xfId="1960"/>
    <cellStyle name="Normal 2 6 2 2 2 3 2" xfId="1961"/>
    <cellStyle name="Normal 2 6 2 2 2 4" xfId="1962"/>
    <cellStyle name="Normal 2 6 2 2 3" xfId="1963"/>
    <cellStyle name="Normal 2 6 2 2 3 2" xfId="1964"/>
    <cellStyle name="Normal 2 6 2 2 4" xfId="1965"/>
    <cellStyle name="Normal 2 6 2 2 4 2" xfId="1966"/>
    <cellStyle name="Normal 2 6 2 2 5" xfId="1967"/>
    <cellStyle name="Normal 2 6 2 3" xfId="1968"/>
    <cellStyle name="Normal 2 6 2 3 2" xfId="1969"/>
    <cellStyle name="Normal 2 6 2 3 2 2" xfId="1970"/>
    <cellStyle name="Normal 2 6 2 3 2 2 2" xfId="1971"/>
    <cellStyle name="Normal 2 6 2 3 2 3" xfId="1972"/>
    <cellStyle name="Normal 2 6 2 3 2 3 2" xfId="1973"/>
    <cellStyle name="Normal 2 6 2 3 2 4" xfId="1974"/>
    <cellStyle name="Normal 2 6 2 3 3" xfId="1975"/>
    <cellStyle name="Normal 2 6 2 3 3 2" xfId="1976"/>
    <cellStyle name="Normal 2 6 2 3 4" xfId="1977"/>
    <cellStyle name="Normal 2 6 2 3 4 2" xfId="1978"/>
    <cellStyle name="Normal 2 6 2 3 5" xfId="1979"/>
    <cellStyle name="Normal 2 6 2 4" xfId="1980"/>
    <cellStyle name="Normal 2 6 2 4 2" xfId="1981"/>
    <cellStyle name="Normal 2 6 2 4 2 2" xfId="1982"/>
    <cellStyle name="Normal 2 6 2 4 2 2 2" xfId="1983"/>
    <cellStyle name="Normal 2 6 2 4 2 3" xfId="1984"/>
    <cellStyle name="Normal 2 6 2 4 2 3 2" xfId="1985"/>
    <cellStyle name="Normal 2 6 2 4 2 4" xfId="1986"/>
    <cellStyle name="Normal 2 6 2 4 3" xfId="1987"/>
    <cellStyle name="Normal 2 6 2 4 3 2" xfId="1988"/>
    <cellStyle name="Normal 2 6 2 4 4" xfId="1989"/>
    <cellStyle name="Normal 2 6 2 4 4 2" xfId="1990"/>
    <cellStyle name="Normal 2 6 2 4 5" xfId="1991"/>
    <cellStyle name="Normal 2 6 2 5" xfId="1992"/>
    <cellStyle name="Normal 2 6 2 5 2" xfId="1993"/>
    <cellStyle name="Normal 2 6 2 5 2 2" xfId="1994"/>
    <cellStyle name="Normal 2 6 2 5 3" xfId="1995"/>
    <cellStyle name="Normal 2 6 2 5 3 2" xfId="1996"/>
    <cellStyle name="Normal 2 6 2 5 4" xfId="1997"/>
    <cellStyle name="Normal 2 6 2 6" xfId="1998"/>
    <cellStyle name="Normal 2 6 2 6 2" xfId="1999"/>
    <cellStyle name="Normal 2 6 2 7" xfId="2000"/>
    <cellStyle name="Normal 2 6 2 7 2" xfId="2001"/>
    <cellStyle name="Normal 2 6 2 8" xfId="2002"/>
    <cellStyle name="Normal 2 6 3" xfId="2003"/>
    <cellStyle name="Normal 2 6 3 2" xfId="2004"/>
    <cellStyle name="Normal 2 6 3 2 2" xfId="2005"/>
    <cellStyle name="Normal 2 6 3 2 2 2" xfId="2006"/>
    <cellStyle name="Normal 2 6 3 2 3" xfId="2007"/>
    <cellStyle name="Normal 2 6 3 2 3 2" xfId="2008"/>
    <cellStyle name="Normal 2 6 3 2 4" xfId="2009"/>
    <cellStyle name="Normal 2 6 3 3" xfId="2010"/>
    <cellStyle name="Normal 2 6 3 3 2" xfId="2011"/>
    <cellStyle name="Normal 2 6 3 4" xfId="2012"/>
    <cellStyle name="Normal 2 6 3 4 2" xfId="2013"/>
    <cellStyle name="Normal 2 6 3 5" xfId="2014"/>
    <cellStyle name="Normal 2 6 4" xfId="2015"/>
    <cellStyle name="Normal 2 6 4 2" xfId="2016"/>
    <cellStyle name="Normal 2 6 4 2 2" xfId="2017"/>
    <cellStyle name="Normal 2 6 4 2 2 2" xfId="2018"/>
    <cellStyle name="Normal 2 6 4 2 3" xfId="2019"/>
    <cellStyle name="Normal 2 6 4 2 3 2" xfId="2020"/>
    <cellStyle name="Normal 2 6 4 2 4" xfId="2021"/>
    <cellStyle name="Normal 2 6 4 3" xfId="2022"/>
    <cellStyle name="Normal 2 6 4 3 2" xfId="2023"/>
    <cellStyle name="Normal 2 6 4 4" xfId="2024"/>
    <cellStyle name="Normal 2 6 4 4 2" xfId="2025"/>
    <cellStyle name="Normal 2 6 4 5" xfId="2026"/>
    <cellStyle name="Normal 2 6 5" xfId="2027"/>
    <cellStyle name="Normal 2 6 5 2" xfId="2028"/>
    <cellStyle name="Normal 2 6 5 2 2" xfId="2029"/>
    <cellStyle name="Normal 2 6 5 2 2 2" xfId="2030"/>
    <cellStyle name="Normal 2 6 5 2 3" xfId="2031"/>
    <cellStyle name="Normal 2 6 5 2 3 2" xfId="2032"/>
    <cellStyle name="Normal 2 6 5 2 4" xfId="2033"/>
    <cellStyle name="Normal 2 6 5 3" xfId="2034"/>
    <cellStyle name="Normal 2 6 5 3 2" xfId="2035"/>
    <cellStyle name="Normal 2 6 5 4" xfId="2036"/>
    <cellStyle name="Normal 2 6 5 4 2" xfId="2037"/>
    <cellStyle name="Normal 2 6 5 5" xfId="2038"/>
    <cellStyle name="Normal 2 6 6" xfId="2039"/>
    <cellStyle name="Normal 2 6 6 2" xfId="2040"/>
    <cellStyle name="Normal 2 6 6 2 2" xfId="2041"/>
    <cellStyle name="Normal 2 6 6 3" xfId="2042"/>
    <cellStyle name="Normal 2 6 6 3 2" xfId="2043"/>
    <cellStyle name="Normal 2 6 6 4" xfId="2044"/>
    <cellStyle name="Normal 2 6 7" xfId="2045"/>
    <cellStyle name="Normal 2 6 7 2" xfId="2046"/>
    <cellStyle name="Normal 2 6 8" xfId="2047"/>
    <cellStyle name="Normal 2 6 8 2" xfId="2048"/>
    <cellStyle name="Normal 2 6 9" xfId="2049"/>
    <cellStyle name="Normal 2 7" xfId="2050"/>
    <cellStyle name="Normal 2 7 2" xfId="2051"/>
    <cellStyle name="Normal 2 7 2 2" xfId="2052"/>
    <cellStyle name="Normal 2 7 2 2 2" xfId="2053"/>
    <cellStyle name="Normal 2 7 2 2 2 2" xfId="2054"/>
    <cellStyle name="Normal 2 7 2 2 3" xfId="2055"/>
    <cellStyle name="Normal 2 7 2 2 3 2" xfId="2056"/>
    <cellStyle name="Normal 2 7 2 2 4" xfId="2057"/>
    <cellStyle name="Normal 2 7 2 3" xfId="2058"/>
    <cellStyle name="Normal 2 7 2 3 2" xfId="2059"/>
    <cellStyle name="Normal 2 7 2 4" xfId="2060"/>
    <cellStyle name="Normal 2 7 2 4 2" xfId="2061"/>
    <cellStyle name="Normal 2 7 2 5" xfId="2062"/>
    <cellStyle name="Normal 2 7 3" xfId="2063"/>
    <cellStyle name="Normal 2 7 3 2" xfId="2064"/>
    <cellStyle name="Normal 2 7 3 2 2" xfId="2065"/>
    <cellStyle name="Normal 2 7 3 2 2 2" xfId="2066"/>
    <cellStyle name="Normal 2 7 3 2 3" xfId="2067"/>
    <cellStyle name="Normal 2 7 3 2 3 2" xfId="2068"/>
    <cellStyle name="Normal 2 7 3 2 4" xfId="2069"/>
    <cellStyle name="Normal 2 7 3 3" xfId="2070"/>
    <cellStyle name="Normal 2 7 3 3 2" xfId="2071"/>
    <cellStyle name="Normal 2 7 3 4" xfId="2072"/>
    <cellStyle name="Normal 2 7 3 4 2" xfId="2073"/>
    <cellStyle name="Normal 2 7 3 5" xfId="2074"/>
    <cellStyle name="Normal 2 7 4" xfId="2075"/>
    <cellStyle name="Normal 2 7 4 2" xfId="2076"/>
    <cellStyle name="Normal 2 7 4 2 2" xfId="2077"/>
    <cellStyle name="Normal 2 7 4 2 2 2" xfId="2078"/>
    <cellStyle name="Normal 2 7 4 2 3" xfId="2079"/>
    <cellStyle name="Normal 2 7 4 2 3 2" xfId="2080"/>
    <cellStyle name="Normal 2 7 4 2 4" xfId="2081"/>
    <cellStyle name="Normal 2 7 4 3" xfId="2082"/>
    <cellStyle name="Normal 2 7 4 3 2" xfId="2083"/>
    <cellStyle name="Normal 2 7 4 4" xfId="2084"/>
    <cellStyle name="Normal 2 7 4 4 2" xfId="2085"/>
    <cellStyle name="Normal 2 7 4 5" xfId="2086"/>
    <cellStyle name="Normal 2 7 5" xfId="2087"/>
    <cellStyle name="Normal 2 7 5 2" xfId="2088"/>
    <cellStyle name="Normal 2 7 5 2 2" xfId="2089"/>
    <cellStyle name="Normal 2 7 5 3" xfId="2090"/>
    <cellStyle name="Normal 2 7 5 3 2" xfId="2091"/>
    <cellStyle name="Normal 2 7 5 4" xfId="2092"/>
    <cellStyle name="Normal 2 7 6" xfId="2093"/>
    <cellStyle name="Normal 2 7 6 2" xfId="2094"/>
    <cellStyle name="Normal 2 7 6 2 2" xfId="2095"/>
    <cellStyle name="Normal 2 7 6 3" xfId="2096"/>
    <cellStyle name="Normal 2 7 6 3 2" xfId="2097"/>
    <cellStyle name="Normal 2 7 6 4" xfId="2098"/>
    <cellStyle name="Normal 2 7 7" xfId="2099"/>
    <cellStyle name="Normal 2 7 7 2" xfId="2100"/>
    <cellStyle name="Normal 2 7 8" xfId="2101"/>
    <cellStyle name="Normal 2 7 8 2" xfId="2102"/>
    <cellStyle name="Normal 2 7 9" xfId="2103"/>
    <cellStyle name="Normal 2 8" xfId="2104"/>
    <cellStyle name="Normal 2 8 2" xfId="2105"/>
    <cellStyle name="Normal 2 8 2 2" xfId="2106"/>
    <cellStyle name="Normal 2 8 2 2 2" xfId="2107"/>
    <cellStyle name="Normal 2 8 2 2 2 2" xfId="2108"/>
    <cellStyle name="Normal 2 8 2 2 3" xfId="2109"/>
    <cellStyle name="Normal 2 8 2 2 3 2" xfId="2110"/>
    <cellStyle name="Normal 2 8 2 2 4" xfId="2111"/>
    <cellStyle name="Normal 2 8 2 3" xfId="2112"/>
    <cellStyle name="Normal 2 8 2 3 2" xfId="2113"/>
    <cellStyle name="Normal 2 8 2 4" xfId="2114"/>
    <cellStyle name="Normal 2 8 2 4 2" xfId="2115"/>
    <cellStyle name="Normal 2 8 2 5" xfId="2116"/>
    <cellStyle name="Normal 2 8 3" xfId="2117"/>
    <cellStyle name="Normal 2 8 3 2" xfId="2118"/>
    <cellStyle name="Normal 2 8 3 2 2" xfId="2119"/>
    <cellStyle name="Normal 2 8 3 2 2 2" xfId="2120"/>
    <cellStyle name="Normal 2 8 3 2 3" xfId="2121"/>
    <cellStyle name="Normal 2 8 3 2 3 2" xfId="2122"/>
    <cellStyle name="Normal 2 8 3 2 4" xfId="2123"/>
    <cellStyle name="Normal 2 8 3 3" xfId="2124"/>
    <cellStyle name="Normal 2 8 3 3 2" xfId="2125"/>
    <cellStyle name="Normal 2 8 3 4" xfId="2126"/>
    <cellStyle name="Normal 2 8 3 4 2" xfId="2127"/>
    <cellStyle name="Normal 2 8 3 5" xfId="2128"/>
    <cellStyle name="Normal 2 8 4" xfId="2129"/>
    <cellStyle name="Normal 2 8 4 2" xfId="2130"/>
    <cellStyle name="Normal 2 8 4 2 2" xfId="2131"/>
    <cellStyle name="Normal 2 8 4 2 2 2" xfId="2132"/>
    <cellStyle name="Normal 2 8 4 2 3" xfId="2133"/>
    <cellStyle name="Normal 2 8 4 2 3 2" xfId="2134"/>
    <cellStyle name="Normal 2 8 4 2 4" xfId="2135"/>
    <cellStyle name="Normal 2 8 4 3" xfId="2136"/>
    <cellStyle name="Normal 2 8 4 3 2" xfId="2137"/>
    <cellStyle name="Normal 2 8 4 4" xfId="2138"/>
    <cellStyle name="Normal 2 8 4 4 2" xfId="2139"/>
    <cellStyle name="Normal 2 8 4 5" xfId="2140"/>
    <cellStyle name="Normal 2 8 5" xfId="2141"/>
    <cellStyle name="Normal 2 8 5 2" xfId="2142"/>
    <cellStyle name="Normal 2 8 5 2 2" xfId="2143"/>
    <cellStyle name="Normal 2 8 5 3" xfId="2144"/>
    <cellStyle name="Normal 2 8 5 3 2" xfId="2145"/>
    <cellStyle name="Normal 2 8 5 4" xfId="2146"/>
    <cellStyle name="Normal 2 8 6" xfId="2147"/>
    <cellStyle name="Normal 2 8 6 2" xfId="2148"/>
    <cellStyle name="Normal 2 8 7" xfId="2149"/>
    <cellStyle name="Normal 2 8 7 2" xfId="2150"/>
    <cellStyle name="Normal 2 8 8" xfId="2151"/>
    <cellStyle name="Normal 2 9" xfId="2152"/>
    <cellStyle name="Normal 2 9 2" xfId="2153"/>
    <cellStyle name="Normal 2 9 2 2" xfId="2154"/>
    <cellStyle name="Normal 2 9 2 2 2" xfId="2155"/>
    <cellStyle name="Normal 2 9 2 2 2 2" xfId="2156"/>
    <cellStyle name="Normal 2 9 2 2 2 2 2" xfId="2157"/>
    <cellStyle name="Normal 2 9 2 2 2 2 2 2" xfId="2158"/>
    <cellStyle name="Normal 2 9 2 2 2 2 3" xfId="2159"/>
    <cellStyle name="Normal 2 9 2 2 2 2 3 2" xfId="2160"/>
    <cellStyle name="Normal 2 9 2 2 2 2 4" xfId="2161"/>
    <cellStyle name="Normal 2 9 2 2 2 3" xfId="2162"/>
    <cellStyle name="Normal 2 9 2 2 2 3 2" xfId="2163"/>
    <cellStyle name="Normal 2 9 2 2 2 4" xfId="2164"/>
    <cellStyle name="Normal 2 9 2 2 2 4 2" xfId="2165"/>
    <cellStyle name="Normal 2 9 2 2 2 5" xfId="2166"/>
    <cellStyle name="Normal 2 9 2 2 3" xfId="2167"/>
    <cellStyle name="Normal 2 9 2 2 3 2" xfId="2168"/>
    <cellStyle name="Normal 2 9 2 2 3 2 2" xfId="2169"/>
    <cellStyle name="Normal 2 9 2 2 3 2 2 2" xfId="2170"/>
    <cellStyle name="Normal 2 9 2 2 3 2 3" xfId="2171"/>
    <cellStyle name="Normal 2 9 2 2 3 2 3 2" xfId="2172"/>
    <cellStyle name="Normal 2 9 2 2 3 2 4" xfId="2173"/>
    <cellStyle name="Normal 2 9 2 2 3 3" xfId="2174"/>
    <cellStyle name="Normal 2 9 2 2 3 3 2" xfId="2175"/>
    <cellStyle name="Normal 2 9 2 2 3 4" xfId="2176"/>
    <cellStyle name="Normal 2 9 2 2 3 4 2" xfId="2177"/>
    <cellStyle name="Normal 2 9 2 2 3 5" xfId="2178"/>
    <cellStyle name="Normal 2 9 2 2 4" xfId="2179"/>
    <cellStyle name="Normal 2 9 2 2 4 2" xfId="2180"/>
    <cellStyle name="Normal 2 9 2 2 4 2 2" xfId="2181"/>
    <cellStyle name="Normal 2 9 2 2 4 2 2 2" xfId="2182"/>
    <cellStyle name="Normal 2 9 2 2 4 2 3" xfId="2183"/>
    <cellStyle name="Normal 2 9 2 2 4 2 3 2" xfId="2184"/>
    <cellStyle name="Normal 2 9 2 2 4 2 4" xfId="2185"/>
    <cellStyle name="Normal 2 9 2 2 4 3" xfId="2186"/>
    <cellStyle name="Normal 2 9 2 2 4 3 2" xfId="2187"/>
    <cellStyle name="Normal 2 9 2 2 4 4" xfId="2188"/>
    <cellStyle name="Normal 2 9 2 2 4 4 2" xfId="2189"/>
    <cellStyle name="Normal 2 9 2 2 4 5" xfId="2190"/>
    <cellStyle name="Normal 2 9 2 2 5" xfId="2191"/>
    <cellStyle name="Normal 2 9 2 2 5 2" xfId="2192"/>
    <cellStyle name="Normal 2 9 2 2 5 2 2" xfId="2193"/>
    <cellStyle name="Normal 2 9 2 2 5 3" xfId="2194"/>
    <cellStyle name="Normal 2 9 2 2 5 3 2" xfId="2195"/>
    <cellStyle name="Normal 2 9 2 2 5 4" xfId="2196"/>
    <cellStyle name="Normal 2 9 2 2 6" xfId="2197"/>
    <cellStyle name="Normal 2 9 2 2 6 2" xfId="2198"/>
    <cellStyle name="Normal 2 9 2 2 7" xfId="2199"/>
    <cellStyle name="Normal 2 9 2 2 7 2" xfId="2200"/>
    <cellStyle name="Normal 2 9 2 2 8" xfId="2201"/>
    <cellStyle name="Normal 2 9 2 3" xfId="2202"/>
    <cellStyle name="Normal 2 9 2 3 2" xfId="2203"/>
    <cellStyle name="Normal 2 9 2 3 2 2" xfId="2204"/>
    <cellStyle name="Normal 2 9 2 3 2 2 2" xfId="2205"/>
    <cellStyle name="Normal 2 9 2 3 2 3" xfId="2206"/>
    <cellStyle name="Normal 2 9 2 3 2 3 2" xfId="2207"/>
    <cellStyle name="Normal 2 9 2 3 2 4" xfId="2208"/>
    <cellStyle name="Normal 2 9 2 3 3" xfId="2209"/>
    <cellStyle name="Normal 2 9 2 3 3 2" xfId="2210"/>
    <cellStyle name="Normal 2 9 2 3 4" xfId="2211"/>
    <cellStyle name="Normal 2 9 2 3 4 2" xfId="2212"/>
    <cellStyle name="Normal 2 9 2 3 5" xfId="2213"/>
    <cellStyle name="Normal 2 9 2 4" xfId="2214"/>
    <cellStyle name="Normal 2 9 2 4 2" xfId="2215"/>
    <cellStyle name="Normal 2 9 2 4 2 2" xfId="2216"/>
    <cellStyle name="Normal 2 9 2 4 2 2 2" xfId="2217"/>
    <cellStyle name="Normal 2 9 2 4 2 3" xfId="2218"/>
    <cellStyle name="Normal 2 9 2 4 2 3 2" xfId="2219"/>
    <cellStyle name="Normal 2 9 2 4 2 4" xfId="2220"/>
    <cellStyle name="Normal 2 9 2 4 3" xfId="2221"/>
    <cellStyle name="Normal 2 9 2 4 3 2" xfId="2222"/>
    <cellStyle name="Normal 2 9 2 4 4" xfId="2223"/>
    <cellStyle name="Normal 2 9 2 4 4 2" xfId="2224"/>
    <cellStyle name="Normal 2 9 2 4 5" xfId="2225"/>
    <cellStyle name="Normal 2 9 2 5" xfId="2226"/>
    <cellStyle name="Normal 2 9 2 5 2" xfId="2227"/>
    <cellStyle name="Normal 2 9 2 5 2 2" xfId="2228"/>
    <cellStyle name="Normal 2 9 2 5 2 2 2" xfId="2229"/>
    <cellStyle name="Normal 2 9 2 5 2 3" xfId="2230"/>
    <cellStyle name="Normal 2 9 2 5 2 3 2" xfId="2231"/>
    <cellStyle name="Normal 2 9 2 5 2 4" xfId="2232"/>
    <cellStyle name="Normal 2 9 2 5 3" xfId="2233"/>
    <cellStyle name="Normal 2 9 2 5 3 2" xfId="2234"/>
    <cellStyle name="Normal 2 9 2 5 4" xfId="2235"/>
    <cellStyle name="Normal 2 9 2 5 4 2" xfId="2236"/>
    <cellStyle name="Normal 2 9 2 5 5" xfId="2237"/>
    <cellStyle name="Normal 2 9 2 6" xfId="2238"/>
    <cellStyle name="Normal 2 9 2 6 2" xfId="2239"/>
    <cellStyle name="Normal 2 9 2 6 2 2" xfId="2240"/>
    <cellStyle name="Normal 2 9 2 6 3" xfId="2241"/>
    <cellStyle name="Normal 2 9 2 6 3 2" xfId="2242"/>
    <cellStyle name="Normal 2 9 2 6 4" xfId="2243"/>
    <cellStyle name="Normal 2 9 2 7" xfId="2244"/>
    <cellStyle name="Normal 2 9 2 7 2" xfId="2245"/>
    <cellStyle name="Normal 2 9 2 8" xfId="2246"/>
    <cellStyle name="Normal 2 9 2 8 2" xfId="2247"/>
    <cellStyle name="Normal 2 9 2 9" xfId="2248"/>
    <cellStyle name="Normal 2 9 3" xfId="2249"/>
    <cellStyle name="Normal 2 9 3 2" xfId="2250"/>
    <cellStyle name="Normal 2 9 3 2 2" xfId="2251"/>
    <cellStyle name="Normal 2 9 3 2 2 2" xfId="2252"/>
    <cellStyle name="Normal 2 9 3 2 3" xfId="2253"/>
    <cellStyle name="Normal 2 9 3 2 3 2" xfId="2254"/>
    <cellStyle name="Normal 2 9 3 2 4" xfId="2255"/>
    <cellStyle name="Normal 2 9 3 3" xfId="2256"/>
    <cellStyle name="Normal 2 9 3 3 2" xfId="2257"/>
    <cellStyle name="Normal 2 9 3 4" xfId="2258"/>
    <cellStyle name="Normal 2 9 3 4 2" xfId="2259"/>
    <cellStyle name="Normal 2 9 3 5" xfId="2260"/>
    <cellStyle name="Normal 2 9 4" xfId="2261"/>
    <cellStyle name="Normal 2 9 4 2" xfId="2262"/>
    <cellStyle name="Normal 2 9 4 2 2" xfId="2263"/>
    <cellStyle name="Normal 2 9 4 2 2 2" xfId="2264"/>
    <cellStyle name="Normal 2 9 4 2 3" xfId="2265"/>
    <cellStyle name="Normal 2 9 4 2 3 2" xfId="2266"/>
    <cellStyle name="Normal 2 9 4 2 4" xfId="2267"/>
    <cellStyle name="Normal 2 9 4 3" xfId="2268"/>
    <cellStyle name="Normal 2 9 4 3 2" xfId="2269"/>
    <cellStyle name="Normal 2 9 4 4" xfId="2270"/>
    <cellStyle name="Normal 2 9 4 4 2" xfId="2271"/>
    <cellStyle name="Normal 2 9 4 5" xfId="2272"/>
    <cellStyle name="Normal 2 9 5" xfId="2273"/>
    <cellStyle name="Normal 2 9 5 2" xfId="2274"/>
    <cellStyle name="Normal 2 9 5 2 2" xfId="2275"/>
    <cellStyle name="Normal 2 9 5 2 2 2" xfId="2276"/>
    <cellStyle name="Normal 2 9 5 2 3" xfId="2277"/>
    <cellStyle name="Normal 2 9 5 2 3 2" xfId="2278"/>
    <cellStyle name="Normal 2 9 5 2 4" xfId="2279"/>
    <cellStyle name="Normal 2 9 5 3" xfId="2280"/>
    <cellStyle name="Normal 2 9 5 3 2" xfId="2281"/>
    <cellStyle name="Normal 2 9 5 4" xfId="2282"/>
    <cellStyle name="Normal 2 9 5 4 2" xfId="2283"/>
    <cellStyle name="Normal 2 9 5 5" xfId="2284"/>
    <cellStyle name="Normal 2 9 6" xfId="2285"/>
    <cellStyle name="Normal 2 9 6 2" xfId="2286"/>
    <cellStyle name="Normal 2 9 6 2 2" xfId="2287"/>
    <cellStyle name="Normal 2 9 6 3" xfId="2288"/>
    <cellStyle name="Normal 2 9 6 3 2" xfId="2289"/>
    <cellStyle name="Normal 2 9 6 4" xfId="2290"/>
    <cellStyle name="Normal 2 9 7" xfId="2291"/>
    <cellStyle name="Normal 2 9 7 2" xfId="2292"/>
    <cellStyle name="Normal 2 9 8" xfId="2293"/>
    <cellStyle name="Normal 2 9 8 2" xfId="2294"/>
    <cellStyle name="Normal 2 9 9" xfId="2295"/>
    <cellStyle name="Normal 2_2nd_QPR_Format_2012-13" xfId="2296"/>
    <cellStyle name="Normal 20" xfId="2297"/>
    <cellStyle name="Normal 20 2" xfId="2298"/>
    <cellStyle name="Normal 20 2 2" xfId="2299"/>
    <cellStyle name="Normal 20 2 3" xfId="2300"/>
    <cellStyle name="Normal 20 2 4" xfId="2301"/>
    <cellStyle name="Normal 21" xfId="2302"/>
    <cellStyle name="Normal 22" xfId="2303"/>
    <cellStyle name="Normal 22 2" xfId="2304"/>
    <cellStyle name="Normal 22 2 2" xfId="2305"/>
    <cellStyle name="Normal 22 2 2 2" xfId="2306"/>
    <cellStyle name="Normal 22 2 3" xfId="2307"/>
    <cellStyle name="Normal 22 2 3 2" xfId="2308"/>
    <cellStyle name="Normal 22 2 4" xfId="2309"/>
    <cellStyle name="Normal 22 3" xfId="2310"/>
    <cellStyle name="Normal 22 3 2" xfId="2311"/>
    <cellStyle name="Normal 22 4" xfId="2312"/>
    <cellStyle name="Normal 22 4 2" xfId="2313"/>
    <cellStyle name="Normal 22 5" xfId="2314"/>
    <cellStyle name="Normal 23" xfId="2315"/>
    <cellStyle name="Normal 23 2" xfId="2316"/>
    <cellStyle name="Normal 23 2 2" xfId="2317"/>
    <cellStyle name="Normal 23 2 3" xfId="2318"/>
    <cellStyle name="Normal 23 2 4" xfId="2319"/>
    <cellStyle name="Normal 24" xfId="2320"/>
    <cellStyle name="Normal 24 2" xfId="2321"/>
    <cellStyle name="Normal 24 2 2" xfId="2322"/>
    <cellStyle name="Normal 24 2 2 2" xfId="2323"/>
    <cellStyle name="Normal 24 2 2 3" xfId="2324"/>
    <cellStyle name="Normal 24 2 3" xfId="2325"/>
    <cellStyle name="Normal 24 2 4" xfId="2326"/>
    <cellStyle name="Normal 24 3" xfId="2327"/>
    <cellStyle name="Normal 24 3 2" xfId="2328"/>
    <cellStyle name="Normal 24 3 2 2" xfId="2329"/>
    <cellStyle name="Normal 24 4" xfId="2330"/>
    <cellStyle name="Normal 24 4 2" xfId="2331"/>
    <cellStyle name="Normal 24 5" xfId="2332"/>
    <cellStyle name="Normal 25" xfId="2333"/>
    <cellStyle name="Normal 25 2" xfId="2334"/>
    <cellStyle name="Normal 25 3" xfId="2335"/>
    <cellStyle name="Normal 25 4" xfId="2336"/>
    <cellStyle name="Normal 26" xfId="2337"/>
    <cellStyle name="Normal 26 2" xfId="2338"/>
    <cellStyle name="Normal 26 3" xfId="2339"/>
    <cellStyle name="Normal 26 4" xfId="2340"/>
    <cellStyle name="Normal 27" xfId="2341"/>
    <cellStyle name="Normal 27 2" xfId="2342"/>
    <cellStyle name="Normal 27 3" xfId="2343"/>
    <cellStyle name="Normal 27 4" xfId="2344"/>
    <cellStyle name="Normal 27 5" xfId="2345"/>
    <cellStyle name="Normal 28" xfId="2346"/>
    <cellStyle name="Normal 28 2" xfId="2347"/>
    <cellStyle name="Normal 28 3" xfId="2348"/>
    <cellStyle name="Normal 28 4" xfId="2349"/>
    <cellStyle name="Normal 29" xfId="2350"/>
    <cellStyle name="Normal 29 2" xfId="2351"/>
    <cellStyle name="Normal 29 3" xfId="2352"/>
    <cellStyle name="Normal 29 4" xfId="2353"/>
    <cellStyle name="Normal 3" xfId="3"/>
    <cellStyle name="Normal 3 2" xfId="4"/>
    <cellStyle name="Normal 30" xfId="2354"/>
    <cellStyle name="Normal 30 2" xfId="2355"/>
    <cellStyle name="Normal 30 3" xfId="2356"/>
    <cellStyle name="Normal 30 4" xfId="2357"/>
    <cellStyle name="Normal 31" xfId="2358"/>
    <cellStyle name="Normal 31 2" xfId="2359"/>
    <cellStyle name="Normal 31 3" xfId="2360"/>
    <cellStyle name="Normal 32" xfId="2361"/>
    <cellStyle name="Normal 33" xfId="2362"/>
    <cellStyle name="Normal 34" xfId="2363"/>
    <cellStyle name="Normal 34 2" xfId="2364"/>
    <cellStyle name="Normal 4" xfId="5"/>
    <cellStyle name="Normal 5" xfId="2365"/>
    <cellStyle name="Normal 5 2" xfId="2366"/>
    <cellStyle name="Normal 5 3" xfId="2367"/>
    <cellStyle name="Normal 5 4" xfId="2368"/>
    <cellStyle name="Normal 5 5" xfId="2369"/>
    <cellStyle name="Normal 5 5 2" xfId="2370"/>
    <cellStyle name="Normal 5 5 3" xfId="2371"/>
    <cellStyle name="Normal 5 5 4" xfId="2372"/>
    <cellStyle name="Normal 5 6" xfId="2373"/>
    <cellStyle name="Normal 5 6 2" xfId="2374"/>
    <cellStyle name="Normal 5 6 3" xfId="2375"/>
    <cellStyle name="Normal 5 6 4" xfId="2376"/>
    <cellStyle name="Normal 6" xfId="2377"/>
    <cellStyle name="Normal 6 2" xfId="2378"/>
    <cellStyle name="Normal 6 2 2" xfId="2379"/>
    <cellStyle name="Normal 6_2nd_QPR_Format_2012-13" xfId="2380"/>
    <cellStyle name="Normal 7" xfId="2381"/>
    <cellStyle name="Normal 8" xfId="2382"/>
    <cellStyle name="Normal 9" xfId="2383"/>
    <cellStyle name="Percent" xfId="2395" builtinId="5"/>
    <cellStyle name="Percent 2" xfId="2384"/>
    <cellStyle name="Percent 3" xfId="2385"/>
    <cellStyle name="Percent 4" xfId="23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147451</xdr:rowOff>
    </xdr:from>
    <xdr:ext cx="9266085" cy="4544096"/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Madhya Prdaesh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________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chemeClr val="tx2">
                  <a:lumMod val="75000"/>
                </a:schemeClr>
              </a:soli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chemeClr val="tx2">
                  <a:lumMod val="75000"/>
                </a:schemeClr>
              </a:soli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77</xdr:row>
      <xdr:rowOff>0</xdr:rowOff>
    </xdr:from>
    <xdr:to>
      <xdr:col>5</xdr:col>
      <xdr:colOff>895350</xdr:colOff>
      <xdr:row>85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116425"/>
          <a:ext cx="16668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__doPostBack('ctl00$ContentPlaceHolder1$Grd_tot_detail$ctl40$lbtnttlsch','')" TargetMode="External"/><Relationship Id="rId21" Type="http://schemas.openxmlformats.org/officeDocument/2006/relationships/hyperlink" Target="javascript:__doPostBack('ctl00$ContentPlaceHolder1$Grd_tot_detail$ctl42$lbtncmpsch','')" TargetMode="External"/><Relationship Id="rId42" Type="http://schemas.openxmlformats.org/officeDocument/2006/relationships/hyperlink" Target="javascript:__doPostBack('ctl00$ContentPlaceHolder1$Grd_tot_detail$ctl32$lbtnttlsch','')" TargetMode="External"/><Relationship Id="rId47" Type="http://schemas.openxmlformats.org/officeDocument/2006/relationships/hyperlink" Target="javascript:__doPostBack('ctl00$ContentPlaceHolder1$Grd_tot_detail$ctl29$lbtncmpsch','')" TargetMode="External"/><Relationship Id="rId63" Type="http://schemas.openxmlformats.org/officeDocument/2006/relationships/hyperlink" Target="javascript:__doPostBack('ctl00$ContentPlaceHolder1$Grd_tot_detail$ctl21$lbtncmpsch','')" TargetMode="External"/><Relationship Id="rId68" Type="http://schemas.openxmlformats.org/officeDocument/2006/relationships/hyperlink" Target="javascript:__doPostBack('ctl00$ContentPlaceHolder1$Grd_tot_detail$ctl19$lbtnttlsch','')" TargetMode="External"/><Relationship Id="rId84" Type="http://schemas.openxmlformats.org/officeDocument/2006/relationships/hyperlink" Target="javascript:__doPostBack('ctl00$ContentPlaceHolder1$Grd_tot_detail$ctl11$lbtnttlsch','')" TargetMode="External"/><Relationship Id="rId89" Type="http://schemas.openxmlformats.org/officeDocument/2006/relationships/hyperlink" Target="javascript:__doPostBack('ctl00$ContentPlaceHolder1$Grd_tot_detail$ctl08$lbtncmpsch','')" TargetMode="External"/><Relationship Id="rId7" Type="http://schemas.openxmlformats.org/officeDocument/2006/relationships/hyperlink" Target="javascript:__doPostBack('ctl00$ContentPlaceHolder1$Grd_tot_detail$ctl49$lbtncmpsch','')" TargetMode="External"/><Relationship Id="rId71" Type="http://schemas.openxmlformats.org/officeDocument/2006/relationships/hyperlink" Target="javascript:__doPostBack('ctl00$ContentPlaceHolder1$Grd_tot_detail$ctl17$lbtncmpsch','')" TargetMode="External"/><Relationship Id="rId92" Type="http://schemas.openxmlformats.org/officeDocument/2006/relationships/hyperlink" Target="javascript:__doPostBack('ctl00$ContentPlaceHolder1$Grd_tot_detail$ctl07$lbtnttlsch','')" TargetMode="External"/><Relationship Id="rId2" Type="http://schemas.openxmlformats.org/officeDocument/2006/relationships/hyperlink" Target="javascript:__doPostBack('ctl00$ContentPlaceHolder1$Grd_tot_detail$ctl52$lbtnttlsch','')" TargetMode="External"/><Relationship Id="rId16" Type="http://schemas.openxmlformats.org/officeDocument/2006/relationships/hyperlink" Target="javascript:__doPostBack('ctl00$ContentPlaceHolder1$Grd_tot_detail$ctl45$lbtnttlsch','')" TargetMode="External"/><Relationship Id="rId29" Type="http://schemas.openxmlformats.org/officeDocument/2006/relationships/hyperlink" Target="javascript:__doPostBack('ctl00$ContentPlaceHolder1$Grd_tot_detail$ctl38$lbtncmpsch','')" TargetMode="External"/><Relationship Id="rId11" Type="http://schemas.openxmlformats.org/officeDocument/2006/relationships/hyperlink" Target="javascript:__doPostBack('ctl00$ContentPlaceHolder1$Grd_tot_detail$ctl47$lbtncmpsch','')" TargetMode="External"/><Relationship Id="rId24" Type="http://schemas.openxmlformats.org/officeDocument/2006/relationships/hyperlink" Target="javascript:__doPostBack('ctl00$ContentPlaceHolder1$Grd_tot_detail$ctl41$lbtnttlsch','')" TargetMode="External"/><Relationship Id="rId32" Type="http://schemas.openxmlformats.org/officeDocument/2006/relationships/hyperlink" Target="javascript:__doPostBack('ctl00$ContentPlaceHolder1$Grd_tot_detail$ctl37$lbtnttlsch','')" TargetMode="External"/><Relationship Id="rId37" Type="http://schemas.openxmlformats.org/officeDocument/2006/relationships/hyperlink" Target="javascript:__doPostBack('ctl00$ContentPlaceHolder1$Grd_tot_detail$ctl34$lbtncmpsch','')" TargetMode="External"/><Relationship Id="rId40" Type="http://schemas.openxmlformats.org/officeDocument/2006/relationships/hyperlink" Target="javascript:__doPostBack('ctl00$ContentPlaceHolder1$Grd_tot_detail$ctl33$lbtnttlsch','')" TargetMode="External"/><Relationship Id="rId45" Type="http://schemas.openxmlformats.org/officeDocument/2006/relationships/hyperlink" Target="javascript:__doPostBack('ctl00$ContentPlaceHolder1$Grd_tot_detail$ctl30$lbtncmpsch','')" TargetMode="External"/><Relationship Id="rId53" Type="http://schemas.openxmlformats.org/officeDocument/2006/relationships/hyperlink" Target="javascript:__doPostBack('ctl00$ContentPlaceHolder1$Grd_tot_detail$ctl26$lbtncmpsch','')" TargetMode="External"/><Relationship Id="rId58" Type="http://schemas.openxmlformats.org/officeDocument/2006/relationships/hyperlink" Target="javascript:__doPostBack('ctl00$ContentPlaceHolder1$Grd_tot_detail$ctl24$lbtnttlsch','')" TargetMode="External"/><Relationship Id="rId66" Type="http://schemas.openxmlformats.org/officeDocument/2006/relationships/hyperlink" Target="javascript:__doPostBack('ctl00$ContentPlaceHolder1$Grd_tot_detail$ctl20$lbtnttlsch','')" TargetMode="External"/><Relationship Id="rId74" Type="http://schemas.openxmlformats.org/officeDocument/2006/relationships/hyperlink" Target="javascript:__doPostBack('ctl00$ContentPlaceHolder1$Grd_tot_detail$ctl16$lbtnttlsch','')" TargetMode="External"/><Relationship Id="rId79" Type="http://schemas.openxmlformats.org/officeDocument/2006/relationships/hyperlink" Target="javascript:__doPostBack('ctl00$ContentPlaceHolder1$Grd_tot_detail$ctl13$lbtncmpsch','')" TargetMode="External"/><Relationship Id="rId87" Type="http://schemas.openxmlformats.org/officeDocument/2006/relationships/hyperlink" Target="javascript:__doPostBack('ctl00$ContentPlaceHolder1$Grd_tot_detail$ctl09$lbtncmpsch','')" TargetMode="External"/><Relationship Id="rId102" Type="http://schemas.openxmlformats.org/officeDocument/2006/relationships/hyperlink" Target="javascript:__doPostBack('ctl00$ContentPlaceHolder1$Grd_tot_detail$ctl02$lbtnttlsch','')" TargetMode="External"/><Relationship Id="rId5" Type="http://schemas.openxmlformats.org/officeDocument/2006/relationships/hyperlink" Target="javascript:__doPostBack('ctl00$ContentPlaceHolder1$Grd_tot_detail$ctl50$lbtncmpsch','')" TargetMode="External"/><Relationship Id="rId61" Type="http://schemas.openxmlformats.org/officeDocument/2006/relationships/hyperlink" Target="javascript:__doPostBack('ctl00$ContentPlaceHolder1$Grd_tot_detail$ctl22$lbtncmpsch','')" TargetMode="External"/><Relationship Id="rId82" Type="http://schemas.openxmlformats.org/officeDocument/2006/relationships/hyperlink" Target="javascript:__doPostBack('ctl00$ContentPlaceHolder1$Grd_tot_detail$ctl12$lbtnttlsch','')" TargetMode="External"/><Relationship Id="rId90" Type="http://schemas.openxmlformats.org/officeDocument/2006/relationships/hyperlink" Target="javascript:__doPostBack('ctl00$ContentPlaceHolder1$Grd_tot_detail$ctl08$lbtnttlsch','')" TargetMode="External"/><Relationship Id="rId95" Type="http://schemas.openxmlformats.org/officeDocument/2006/relationships/hyperlink" Target="javascript:__doPostBack('ctl00$ContentPlaceHolder1$Grd_tot_detail$ctl05$lbtncmpsch','')" TargetMode="External"/><Relationship Id="rId19" Type="http://schemas.openxmlformats.org/officeDocument/2006/relationships/hyperlink" Target="javascript:__doPostBack('ctl00$ContentPlaceHolder1$Grd_tot_detail$ctl43$lbtncmpsch','')" TargetMode="External"/><Relationship Id="rId14" Type="http://schemas.openxmlformats.org/officeDocument/2006/relationships/hyperlink" Target="javascript:__doPostBack('ctl00$ContentPlaceHolder1$Grd_tot_detail$ctl46$lbtnttlsch','')" TargetMode="External"/><Relationship Id="rId22" Type="http://schemas.openxmlformats.org/officeDocument/2006/relationships/hyperlink" Target="javascript:__doPostBack('ctl00$ContentPlaceHolder1$Grd_tot_detail$ctl42$lbtnttlsch','')" TargetMode="External"/><Relationship Id="rId27" Type="http://schemas.openxmlformats.org/officeDocument/2006/relationships/hyperlink" Target="javascript:__doPostBack('ctl00$ContentPlaceHolder1$Grd_tot_detail$ctl39$lbtncmpsch','')" TargetMode="External"/><Relationship Id="rId30" Type="http://schemas.openxmlformats.org/officeDocument/2006/relationships/hyperlink" Target="javascript:__doPostBack('ctl00$ContentPlaceHolder1$Grd_tot_detail$ctl38$lbtnttlsch','')" TargetMode="External"/><Relationship Id="rId35" Type="http://schemas.openxmlformats.org/officeDocument/2006/relationships/hyperlink" Target="javascript:__doPostBack('ctl00$ContentPlaceHolder1$Grd_tot_detail$ctl35$lbtncmpsch','')" TargetMode="External"/><Relationship Id="rId43" Type="http://schemas.openxmlformats.org/officeDocument/2006/relationships/hyperlink" Target="javascript:__doPostBack('ctl00$ContentPlaceHolder1$Grd_tot_detail$ctl31$lbtncmpsch','')" TargetMode="External"/><Relationship Id="rId48" Type="http://schemas.openxmlformats.org/officeDocument/2006/relationships/hyperlink" Target="javascript:__doPostBack('ctl00$ContentPlaceHolder1$Grd_tot_detail$ctl29$lbtnttlsch','')" TargetMode="External"/><Relationship Id="rId56" Type="http://schemas.openxmlformats.org/officeDocument/2006/relationships/hyperlink" Target="javascript:__doPostBack('ctl00$ContentPlaceHolder1$Grd_tot_detail$ctl25$lbtnttlsch','')" TargetMode="External"/><Relationship Id="rId64" Type="http://schemas.openxmlformats.org/officeDocument/2006/relationships/hyperlink" Target="javascript:__doPostBack('ctl00$ContentPlaceHolder1$Grd_tot_detail$ctl21$lbtnttlsch','')" TargetMode="External"/><Relationship Id="rId69" Type="http://schemas.openxmlformats.org/officeDocument/2006/relationships/hyperlink" Target="javascript:__doPostBack('ctl00$ContentPlaceHolder1$Grd_tot_detail$ctl18$lbtncmpsch','')" TargetMode="External"/><Relationship Id="rId77" Type="http://schemas.openxmlformats.org/officeDocument/2006/relationships/hyperlink" Target="javascript:__doPostBack('ctl00$ContentPlaceHolder1$Grd_tot_detail$ctl14$lbtncmpsch','')" TargetMode="External"/><Relationship Id="rId100" Type="http://schemas.openxmlformats.org/officeDocument/2006/relationships/hyperlink" Target="javascript:__doPostBack('ctl00$ContentPlaceHolder1$Grd_tot_detail$ctl03$lbtnttlsch','')" TargetMode="External"/><Relationship Id="rId8" Type="http://schemas.openxmlformats.org/officeDocument/2006/relationships/hyperlink" Target="javascript:__doPostBack('ctl00$ContentPlaceHolder1$Grd_tot_detail$ctl49$lbtnttlsch','')" TargetMode="External"/><Relationship Id="rId51" Type="http://schemas.openxmlformats.org/officeDocument/2006/relationships/hyperlink" Target="javascript:__doPostBack('ctl00$ContentPlaceHolder1$Grd_tot_detail$ctl27$lbtncmpsch','')" TargetMode="External"/><Relationship Id="rId72" Type="http://schemas.openxmlformats.org/officeDocument/2006/relationships/hyperlink" Target="javascript:__doPostBack('ctl00$ContentPlaceHolder1$Grd_tot_detail$ctl17$lbtnttlsch','')" TargetMode="External"/><Relationship Id="rId80" Type="http://schemas.openxmlformats.org/officeDocument/2006/relationships/hyperlink" Target="javascript:__doPostBack('ctl00$ContentPlaceHolder1$Grd_tot_detail$ctl13$lbtnttlsch','')" TargetMode="External"/><Relationship Id="rId85" Type="http://schemas.openxmlformats.org/officeDocument/2006/relationships/hyperlink" Target="javascript:__doPostBack('ctl00$ContentPlaceHolder1$Grd_tot_detail$ctl10$lbtncmpsch','')" TargetMode="External"/><Relationship Id="rId93" Type="http://schemas.openxmlformats.org/officeDocument/2006/relationships/hyperlink" Target="javascript:__doPostBack('ctl00$ContentPlaceHolder1$Grd_tot_detail$ctl06$lbtncmpsch','')" TargetMode="External"/><Relationship Id="rId98" Type="http://schemas.openxmlformats.org/officeDocument/2006/relationships/hyperlink" Target="javascript:__doPostBack('ctl00$ContentPlaceHolder1$Grd_tot_detail$ctl04$lbtnttlsch','')" TargetMode="External"/><Relationship Id="rId3" Type="http://schemas.openxmlformats.org/officeDocument/2006/relationships/hyperlink" Target="javascript:__doPostBack('ctl00$ContentPlaceHolder1$Grd_tot_detail$ctl51$lbtncmpsch','')" TargetMode="External"/><Relationship Id="rId12" Type="http://schemas.openxmlformats.org/officeDocument/2006/relationships/hyperlink" Target="javascript:__doPostBack('ctl00$ContentPlaceHolder1$Grd_tot_detail$ctl47$lbtnttlsch','')" TargetMode="External"/><Relationship Id="rId17" Type="http://schemas.openxmlformats.org/officeDocument/2006/relationships/hyperlink" Target="javascript:__doPostBack('ctl00$ContentPlaceHolder1$Grd_tot_detail$ctl44$lbtncmpsch','')" TargetMode="External"/><Relationship Id="rId25" Type="http://schemas.openxmlformats.org/officeDocument/2006/relationships/hyperlink" Target="javascript:__doPostBack('ctl00$ContentPlaceHolder1$Grd_tot_detail$ctl40$lbtncmpsch','')" TargetMode="External"/><Relationship Id="rId33" Type="http://schemas.openxmlformats.org/officeDocument/2006/relationships/hyperlink" Target="javascript:__doPostBack('ctl00$ContentPlaceHolder1$Grd_tot_detail$ctl36$lbtncmpsch','')" TargetMode="External"/><Relationship Id="rId38" Type="http://schemas.openxmlformats.org/officeDocument/2006/relationships/hyperlink" Target="javascript:__doPostBack('ctl00$ContentPlaceHolder1$Grd_tot_detail$ctl34$lbtnttlsch','')" TargetMode="External"/><Relationship Id="rId46" Type="http://schemas.openxmlformats.org/officeDocument/2006/relationships/hyperlink" Target="javascript:__doPostBack('ctl00$ContentPlaceHolder1$Grd_tot_detail$ctl30$lbtnttlsch','')" TargetMode="External"/><Relationship Id="rId59" Type="http://schemas.openxmlformats.org/officeDocument/2006/relationships/hyperlink" Target="javascript:__doPostBack('ctl00$ContentPlaceHolder1$Grd_tot_detail$ctl23$lbtncmpsch','')" TargetMode="External"/><Relationship Id="rId67" Type="http://schemas.openxmlformats.org/officeDocument/2006/relationships/hyperlink" Target="javascript:__doPostBack('ctl00$ContentPlaceHolder1$Grd_tot_detail$ctl19$lbtncmpsch','')" TargetMode="External"/><Relationship Id="rId103" Type="http://schemas.openxmlformats.org/officeDocument/2006/relationships/printerSettings" Target="../printerSettings/printerSettings51.bin"/><Relationship Id="rId20" Type="http://schemas.openxmlformats.org/officeDocument/2006/relationships/hyperlink" Target="javascript:__doPostBack('ctl00$ContentPlaceHolder1$Grd_tot_detail$ctl43$lbtnttlsch','')" TargetMode="External"/><Relationship Id="rId41" Type="http://schemas.openxmlformats.org/officeDocument/2006/relationships/hyperlink" Target="javascript:__doPostBack('ctl00$ContentPlaceHolder1$Grd_tot_detail$ctl32$lbtncmpsch','')" TargetMode="External"/><Relationship Id="rId54" Type="http://schemas.openxmlformats.org/officeDocument/2006/relationships/hyperlink" Target="javascript:__doPostBack('ctl00$ContentPlaceHolder1$Grd_tot_detail$ctl26$lbtnttlsch','')" TargetMode="External"/><Relationship Id="rId62" Type="http://schemas.openxmlformats.org/officeDocument/2006/relationships/hyperlink" Target="javascript:__doPostBack('ctl00$ContentPlaceHolder1$Grd_tot_detail$ctl22$lbtnttlsch','')" TargetMode="External"/><Relationship Id="rId70" Type="http://schemas.openxmlformats.org/officeDocument/2006/relationships/hyperlink" Target="javascript:__doPostBack('ctl00$ContentPlaceHolder1$Grd_tot_detail$ctl18$lbtnttlsch','')" TargetMode="External"/><Relationship Id="rId75" Type="http://schemas.openxmlformats.org/officeDocument/2006/relationships/hyperlink" Target="javascript:__doPostBack('ctl00$ContentPlaceHolder1$Grd_tot_detail$ctl15$lbtncmpsch','')" TargetMode="External"/><Relationship Id="rId83" Type="http://schemas.openxmlformats.org/officeDocument/2006/relationships/hyperlink" Target="javascript:__doPostBack('ctl00$ContentPlaceHolder1$Grd_tot_detail$ctl11$lbtncmpsch','')" TargetMode="External"/><Relationship Id="rId88" Type="http://schemas.openxmlformats.org/officeDocument/2006/relationships/hyperlink" Target="javascript:__doPostBack('ctl00$ContentPlaceHolder1$Grd_tot_detail$ctl09$lbtnttlsch','')" TargetMode="External"/><Relationship Id="rId91" Type="http://schemas.openxmlformats.org/officeDocument/2006/relationships/hyperlink" Target="javascript:__doPostBack('ctl00$ContentPlaceHolder1$Grd_tot_detail$ctl07$lbtncmpsch','')" TargetMode="External"/><Relationship Id="rId96" Type="http://schemas.openxmlformats.org/officeDocument/2006/relationships/hyperlink" Target="javascript:__doPostBack('ctl00$ContentPlaceHolder1$Grd_tot_detail$ctl05$lbtnttlsch','')" TargetMode="External"/><Relationship Id="rId1" Type="http://schemas.openxmlformats.org/officeDocument/2006/relationships/hyperlink" Target="javascript:__doPostBack('ctl00$ContentPlaceHolder1$Grd_tot_detail$ctl52$lbtncmpsch','')" TargetMode="External"/><Relationship Id="rId6" Type="http://schemas.openxmlformats.org/officeDocument/2006/relationships/hyperlink" Target="javascript:__doPostBack('ctl00$ContentPlaceHolder1$Grd_tot_detail$ctl50$lbtnttlsch','')" TargetMode="External"/><Relationship Id="rId15" Type="http://schemas.openxmlformats.org/officeDocument/2006/relationships/hyperlink" Target="javascript:__doPostBack('ctl00$ContentPlaceHolder1$Grd_tot_detail$ctl45$lbtncmpsch','')" TargetMode="External"/><Relationship Id="rId23" Type="http://schemas.openxmlformats.org/officeDocument/2006/relationships/hyperlink" Target="javascript:__doPostBack('ctl00$ContentPlaceHolder1$Grd_tot_detail$ctl41$lbtncmpsch','')" TargetMode="External"/><Relationship Id="rId28" Type="http://schemas.openxmlformats.org/officeDocument/2006/relationships/hyperlink" Target="javascript:__doPostBack('ctl00$ContentPlaceHolder1$Grd_tot_detail$ctl39$lbtnttlsch','')" TargetMode="External"/><Relationship Id="rId36" Type="http://schemas.openxmlformats.org/officeDocument/2006/relationships/hyperlink" Target="javascript:__doPostBack('ctl00$ContentPlaceHolder1$Grd_tot_detail$ctl35$lbtnttlsch','')" TargetMode="External"/><Relationship Id="rId49" Type="http://schemas.openxmlformats.org/officeDocument/2006/relationships/hyperlink" Target="javascript:__doPostBack('ctl00$ContentPlaceHolder1$Grd_tot_detail$ctl28$lbtncmpsch','')" TargetMode="External"/><Relationship Id="rId57" Type="http://schemas.openxmlformats.org/officeDocument/2006/relationships/hyperlink" Target="javascript:__doPostBack('ctl00$ContentPlaceHolder1$Grd_tot_detail$ctl24$lbtncmpsch','')" TargetMode="External"/><Relationship Id="rId10" Type="http://schemas.openxmlformats.org/officeDocument/2006/relationships/hyperlink" Target="javascript:__doPostBack('ctl00$ContentPlaceHolder1$Grd_tot_detail$ctl48$lbtnttlsch','')" TargetMode="External"/><Relationship Id="rId31" Type="http://schemas.openxmlformats.org/officeDocument/2006/relationships/hyperlink" Target="javascript:__doPostBack('ctl00$ContentPlaceHolder1$Grd_tot_detail$ctl37$lbtncmpsch','')" TargetMode="External"/><Relationship Id="rId44" Type="http://schemas.openxmlformats.org/officeDocument/2006/relationships/hyperlink" Target="javascript:__doPostBack('ctl00$ContentPlaceHolder1$Grd_tot_detail$ctl31$lbtnttlsch','')" TargetMode="External"/><Relationship Id="rId52" Type="http://schemas.openxmlformats.org/officeDocument/2006/relationships/hyperlink" Target="javascript:__doPostBack('ctl00$ContentPlaceHolder1$Grd_tot_detail$ctl27$lbtnttlsch','')" TargetMode="External"/><Relationship Id="rId60" Type="http://schemas.openxmlformats.org/officeDocument/2006/relationships/hyperlink" Target="javascript:__doPostBack('ctl00$ContentPlaceHolder1$Grd_tot_detail$ctl23$lbtnttlsch','')" TargetMode="External"/><Relationship Id="rId65" Type="http://schemas.openxmlformats.org/officeDocument/2006/relationships/hyperlink" Target="javascript:__doPostBack('ctl00$ContentPlaceHolder1$Grd_tot_detail$ctl20$lbtncmpsch','')" TargetMode="External"/><Relationship Id="rId73" Type="http://schemas.openxmlformats.org/officeDocument/2006/relationships/hyperlink" Target="javascript:__doPostBack('ctl00$ContentPlaceHolder1$Grd_tot_detail$ctl16$lbtncmpsch','')" TargetMode="External"/><Relationship Id="rId78" Type="http://schemas.openxmlformats.org/officeDocument/2006/relationships/hyperlink" Target="javascript:__doPostBack('ctl00$ContentPlaceHolder1$Grd_tot_detail$ctl14$lbtnttlsch','')" TargetMode="External"/><Relationship Id="rId81" Type="http://schemas.openxmlformats.org/officeDocument/2006/relationships/hyperlink" Target="javascript:__doPostBack('ctl00$ContentPlaceHolder1$Grd_tot_detail$ctl12$lbtncmpsch','')" TargetMode="External"/><Relationship Id="rId86" Type="http://schemas.openxmlformats.org/officeDocument/2006/relationships/hyperlink" Target="javascript:__doPostBack('ctl00$ContentPlaceHolder1$Grd_tot_detail$ctl10$lbtnttlsch','')" TargetMode="External"/><Relationship Id="rId94" Type="http://schemas.openxmlformats.org/officeDocument/2006/relationships/hyperlink" Target="javascript:__doPostBack('ctl00$ContentPlaceHolder1$Grd_tot_detail$ctl06$lbtnttlsch','')" TargetMode="External"/><Relationship Id="rId99" Type="http://schemas.openxmlformats.org/officeDocument/2006/relationships/hyperlink" Target="javascript:__doPostBack('ctl00$ContentPlaceHolder1$Grd_tot_detail$ctl03$lbtncmpsch','')" TargetMode="External"/><Relationship Id="rId101" Type="http://schemas.openxmlformats.org/officeDocument/2006/relationships/hyperlink" Target="javascript:__doPostBack('ctl00$ContentPlaceHolder1$Grd_tot_detail$ctl02$lbtncmpsch','')" TargetMode="External"/><Relationship Id="rId4" Type="http://schemas.openxmlformats.org/officeDocument/2006/relationships/hyperlink" Target="javascript:__doPostBack('ctl00$ContentPlaceHolder1$Grd_tot_detail$ctl51$lbtnttlsch','')" TargetMode="External"/><Relationship Id="rId9" Type="http://schemas.openxmlformats.org/officeDocument/2006/relationships/hyperlink" Target="javascript:__doPostBack('ctl00$ContentPlaceHolder1$Grd_tot_detail$ctl48$lbtncmpsch','')" TargetMode="External"/><Relationship Id="rId13" Type="http://schemas.openxmlformats.org/officeDocument/2006/relationships/hyperlink" Target="javascript:__doPostBack('ctl00$ContentPlaceHolder1$Grd_tot_detail$ctl46$lbtncmpsch','')" TargetMode="External"/><Relationship Id="rId18" Type="http://schemas.openxmlformats.org/officeDocument/2006/relationships/hyperlink" Target="javascript:__doPostBack('ctl00$ContentPlaceHolder1$Grd_tot_detail$ctl44$lbtnttlsch','')" TargetMode="External"/><Relationship Id="rId39" Type="http://schemas.openxmlformats.org/officeDocument/2006/relationships/hyperlink" Target="javascript:__doPostBack('ctl00$ContentPlaceHolder1$Grd_tot_detail$ctl33$lbtncmpsch','')" TargetMode="External"/><Relationship Id="rId34" Type="http://schemas.openxmlformats.org/officeDocument/2006/relationships/hyperlink" Target="javascript:__doPostBack('ctl00$ContentPlaceHolder1$Grd_tot_detail$ctl36$lbtnttlsch','')" TargetMode="External"/><Relationship Id="rId50" Type="http://schemas.openxmlformats.org/officeDocument/2006/relationships/hyperlink" Target="javascript:__doPostBack('ctl00$ContentPlaceHolder1$Grd_tot_detail$ctl28$lbtnttlsch','')" TargetMode="External"/><Relationship Id="rId55" Type="http://schemas.openxmlformats.org/officeDocument/2006/relationships/hyperlink" Target="javascript:__doPostBack('ctl00$ContentPlaceHolder1$Grd_tot_detail$ctl25$lbtncmpsch','')" TargetMode="External"/><Relationship Id="rId76" Type="http://schemas.openxmlformats.org/officeDocument/2006/relationships/hyperlink" Target="javascript:__doPostBack('ctl00$ContentPlaceHolder1$Grd_tot_detail$ctl15$lbtnttlsch','')" TargetMode="External"/><Relationship Id="rId97" Type="http://schemas.openxmlformats.org/officeDocument/2006/relationships/hyperlink" Target="javascript:__doPostBack('ctl00$ContentPlaceHolder1$Grd_tot_detail$ctl04$lbtncmpsch','')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0"/>
  <sheetViews>
    <sheetView topLeftCell="A19" zoomScaleSheetLayoutView="90" workbookViewId="0">
      <selection activeCell="F27" sqref="F27"/>
    </sheetView>
  </sheetViews>
  <sheetFormatPr defaultRowHeight="12.75"/>
  <cols>
    <col min="15" max="15" width="12.42578125" customWidth="1"/>
  </cols>
  <sheetData>
    <row r="130" spans="1:1">
      <c r="A130" t="s">
        <v>677</v>
      </c>
    </row>
  </sheetData>
  <printOptions horizontalCentered="1"/>
  <pageMargins left="0.70866141732283505" right="0.70866141732283505" top="1.3" bottom="0" header="1.21" footer="0.31496062992126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zoomScaleSheetLayoutView="90" workbookViewId="0">
      <selection activeCell="F28" sqref="F28"/>
    </sheetView>
  </sheetViews>
  <sheetFormatPr defaultRowHeight="12.75"/>
  <cols>
    <col min="1" max="1" width="7.5703125" customWidth="1"/>
    <col min="2" max="2" width="12.855468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>
      <c r="D1" s="990"/>
      <c r="E1" s="990"/>
      <c r="F1" s="990"/>
      <c r="G1" s="990"/>
      <c r="H1" s="990"/>
      <c r="I1" s="990"/>
      <c r="J1" s="990"/>
      <c r="K1" s="1"/>
      <c r="M1" s="80" t="s">
        <v>91</v>
      </c>
    </row>
    <row r="2" spans="1:19" ht="15">
      <c r="A2" s="1094" t="s">
        <v>0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</row>
    <row r="3" spans="1:19" ht="20.25">
      <c r="A3" s="987" t="s">
        <v>734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</row>
    <row r="4" spans="1:19" ht="11.25" customHeight="1"/>
    <row r="5" spans="1:19" ht="15.75">
      <c r="A5" s="988" t="s">
        <v>788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</row>
    <row r="7" spans="1:19">
      <c r="A7" s="990" t="s">
        <v>999</v>
      </c>
      <c r="B7" s="990"/>
      <c r="C7" s="990"/>
      <c r="L7" s="1084" t="s">
        <v>814</v>
      </c>
      <c r="M7" s="1084"/>
      <c r="N7" s="1084"/>
    </row>
    <row r="8" spans="1:19" ht="15.75" customHeight="1">
      <c r="A8" s="1085" t="s">
        <v>2</v>
      </c>
      <c r="B8" s="1085" t="s">
        <v>3</v>
      </c>
      <c r="C8" s="998" t="s">
        <v>4</v>
      </c>
      <c r="D8" s="998"/>
      <c r="E8" s="998"/>
      <c r="F8" s="998"/>
      <c r="G8" s="998"/>
      <c r="H8" s="998" t="s">
        <v>104</v>
      </c>
      <c r="I8" s="998"/>
      <c r="J8" s="998"/>
      <c r="K8" s="998"/>
      <c r="L8" s="998"/>
      <c r="M8" s="1085" t="s">
        <v>134</v>
      </c>
      <c r="N8" s="983" t="s">
        <v>135</v>
      </c>
    </row>
    <row r="9" spans="1:19" ht="63.75">
      <c r="A9" s="1086"/>
      <c r="B9" s="1086"/>
      <c r="C9" s="5" t="s">
        <v>5</v>
      </c>
      <c r="D9" s="5" t="s">
        <v>6</v>
      </c>
      <c r="E9" s="5" t="s">
        <v>357</v>
      </c>
      <c r="F9" s="5" t="s">
        <v>102</v>
      </c>
      <c r="G9" s="5" t="s">
        <v>206</v>
      </c>
      <c r="H9" s="5" t="s">
        <v>5</v>
      </c>
      <c r="I9" s="5" t="s">
        <v>6</v>
      </c>
      <c r="J9" s="5" t="s">
        <v>357</v>
      </c>
      <c r="K9" s="5" t="s">
        <v>102</v>
      </c>
      <c r="L9" s="5" t="s">
        <v>205</v>
      </c>
      <c r="M9" s="1086"/>
      <c r="N9" s="983"/>
      <c r="R9" s="9"/>
      <c r="S9" s="13"/>
    </row>
    <row r="10" spans="1:19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ht="16.5" customHeight="1">
      <c r="A11" s="8">
        <v>1</v>
      </c>
      <c r="B11" s="243" t="s">
        <v>875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>H11+I11+J11+K11</f>
        <v>0</v>
      </c>
      <c r="M11" s="9">
        <f>G11-L11</f>
        <v>0</v>
      </c>
      <c r="N11" s="9"/>
    </row>
    <row r="12" spans="1:19" ht="16.5" customHeight="1">
      <c r="A12" s="8">
        <v>2</v>
      </c>
      <c r="B12" s="243" t="s">
        <v>876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/>
    </row>
    <row r="13" spans="1:19" ht="16.5" customHeight="1">
      <c r="A13" s="8">
        <v>3</v>
      </c>
      <c r="B13" s="243" t="s">
        <v>877</v>
      </c>
      <c r="C13" s="9">
        <v>0</v>
      </c>
      <c r="D13" s="9">
        <v>0</v>
      </c>
      <c r="E13" s="9">
        <v>0</v>
      </c>
      <c r="F13" s="9">
        <v>0</v>
      </c>
      <c r="G13" s="9">
        <f t="shared" ref="G13:G61" si="0">C13+D13+E13+F13</f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ref="L13:L62" si="1">H13+I13+J13+K13</f>
        <v>0</v>
      </c>
      <c r="M13" s="9">
        <f t="shared" ref="M13:M62" si="2">G13-L13</f>
        <v>0</v>
      </c>
      <c r="N13" s="9"/>
    </row>
    <row r="14" spans="1:19" ht="16.5" customHeight="1">
      <c r="A14" s="8">
        <v>4</v>
      </c>
      <c r="B14" s="243" t="s">
        <v>878</v>
      </c>
      <c r="C14" s="9">
        <v>0</v>
      </c>
      <c r="D14" s="9">
        <v>0</v>
      </c>
      <c r="E14" s="9">
        <v>0</v>
      </c>
      <c r="F14" s="9">
        <v>0</v>
      </c>
      <c r="G14" s="9">
        <f t="shared" si="0"/>
        <v>0</v>
      </c>
      <c r="H14" s="9">
        <v>0</v>
      </c>
      <c r="I14" s="9">
        <v>0</v>
      </c>
      <c r="J14" s="9">
        <v>0</v>
      </c>
      <c r="K14" s="9">
        <v>0</v>
      </c>
      <c r="L14" s="9">
        <f t="shared" si="1"/>
        <v>0</v>
      </c>
      <c r="M14" s="9">
        <f t="shared" si="2"/>
        <v>0</v>
      </c>
      <c r="N14" s="9"/>
    </row>
    <row r="15" spans="1:19" ht="16.5" customHeight="1">
      <c r="A15" s="8">
        <v>5</v>
      </c>
      <c r="B15" s="243" t="s">
        <v>879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/>
    </row>
    <row r="16" spans="1:19" ht="16.5" customHeight="1">
      <c r="A16" s="8">
        <v>6</v>
      </c>
      <c r="B16" s="243" t="s">
        <v>880</v>
      </c>
      <c r="C16" s="9">
        <v>0</v>
      </c>
      <c r="D16" s="9">
        <v>0</v>
      </c>
      <c r="E16" s="9">
        <v>0</v>
      </c>
      <c r="F16" s="9">
        <v>0</v>
      </c>
      <c r="G16" s="9">
        <f t="shared" si="0"/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  <c r="M16" s="9">
        <f t="shared" si="2"/>
        <v>0</v>
      </c>
      <c r="N16" s="9"/>
    </row>
    <row r="17" spans="1:14" ht="16.5" customHeight="1">
      <c r="A17" s="8">
        <v>7</v>
      </c>
      <c r="B17" s="243" t="s">
        <v>881</v>
      </c>
      <c r="C17" s="9">
        <v>0</v>
      </c>
      <c r="D17" s="9">
        <v>0</v>
      </c>
      <c r="E17" s="9">
        <v>0</v>
      </c>
      <c r="F17" s="9">
        <v>0</v>
      </c>
      <c r="G17" s="9">
        <f t="shared" si="0"/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  <c r="M17" s="9">
        <f t="shared" si="2"/>
        <v>0</v>
      </c>
      <c r="N17" s="9"/>
    </row>
    <row r="18" spans="1:14" ht="16.5" customHeight="1">
      <c r="A18" s="8">
        <v>8</v>
      </c>
      <c r="B18" s="243" t="s">
        <v>882</v>
      </c>
      <c r="C18" s="9">
        <v>0</v>
      </c>
      <c r="D18" s="9">
        <v>0</v>
      </c>
      <c r="E18" s="9">
        <v>0</v>
      </c>
      <c r="F18" s="9">
        <v>0</v>
      </c>
      <c r="G18" s="9">
        <f t="shared" si="0"/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  <c r="M18" s="9">
        <f t="shared" si="2"/>
        <v>0</v>
      </c>
      <c r="N18" s="9"/>
    </row>
    <row r="19" spans="1:14" ht="16.5" customHeight="1">
      <c r="A19" s="8">
        <v>9</v>
      </c>
      <c r="B19" s="243" t="s">
        <v>883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/>
    </row>
    <row r="20" spans="1:14" ht="16.5" customHeight="1">
      <c r="A20" s="8">
        <v>10</v>
      </c>
      <c r="B20" s="243" t="s">
        <v>884</v>
      </c>
      <c r="C20" s="9">
        <v>0</v>
      </c>
      <c r="D20" s="9">
        <v>0</v>
      </c>
      <c r="E20" s="9">
        <v>0</v>
      </c>
      <c r="F20" s="9">
        <v>0</v>
      </c>
      <c r="G20" s="9">
        <f t="shared" si="0"/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1"/>
        <v>0</v>
      </c>
      <c r="M20" s="9">
        <f t="shared" si="2"/>
        <v>0</v>
      </c>
      <c r="N20" s="9"/>
    </row>
    <row r="21" spans="1:14" ht="16.5" customHeight="1">
      <c r="A21" s="8">
        <v>11</v>
      </c>
      <c r="B21" s="243" t="s">
        <v>885</v>
      </c>
      <c r="C21" s="9">
        <v>0</v>
      </c>
      <c r="D21" s="9">
        <v>0</v>
      </c>
      <c r="E21" s="9">
        <v>0</v>
      </c>
      <c r="F21" s="9">
        <v>0</v>
      </c>
      <c r="G21" s="9">
        <f t="shared" si="0"/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0</v>
      </c>
      <c r="M21" s="9">
        <f t="shared" si="2"/>
        <v>0</v>
      </c>
      <c r="N21" s="9"/>
    </row>
    <row r="22" spans="1:14" ht="16.5" customHeight="1">
      <c r="A22" s="8">
        <v>12</v>
      </c>
      <c r="B22" s="243" t="s">
        <v>886</v>
      </c>
      <c r="C22" s="9">
        <v>0</v>
      </c>
      <c r="D22" s="9">
        <v>0</v>
      </c>
      <c r="E22" s="9">
        <v>0</v>
      </c>
      <c r="F22" s="9">
        <v>0</v>
      </c>
      <c r="G22" s="9">
        <f t="shared" si="0"/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1"/>
        <v>0</v>
      </c>
      <c r="M22" s="9">
        <f t="shared" si="2"/>
        <v>0</v>
      </c>
      <c r="N22" s="9"/>
    </row>
    <row r="23" spans="1:14" ht="16.5" customHeight="1">
      <c r="A23" s="8">
        <v>13</v>
      </c>
      <c r="B23" s="243" t="s">
        <v>887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/>
    </row>
    <row r="24" spans="1:14" ht="16.5" customHeight="1">
      <c r="A24" s="8">
        <v>14</v>
      </c>
      <c r="B24" s="243" t="s">
        <v>888</v>
      </c>
      <c r="C24" s="9">
        <v>0</v>
      </c>
      <c r="D24" s="9">
        <v>0</v>
      </c>
      <c r="E24" s="9">
        <v>0</v>
      </c>
      <c r="F24" s="9">
        <v>0</v>
      </c>
      <c r="G24" s="9">
        <f t="shared" si="0"/>
        <v>0</v>
      </c>
      <c r="H24" s="9">
        <v>0</v>
      </c>
      <c r="I24" s="9">
        <v>0</v>
      </c>
      <c r="J24" s="9">
        <v>0</v>
      </c>
      <c r="K24" s="9">
        <v>0</v>
      </c>
      <c r="L24" s="9">
        <f t="shared" si="1"/>
        <v>0</v>
      </c>
      <c r="M24" s="9">
        <f t="shared" si="2"/>
        <v>0</v>
      </c>
      <c r="N24" s="9"/>
    </row>
    <row r="25" spans="1:14" ht="16.5" customHeight="1">
      <c r="A25" s="8">
        <v>15</v>
      </c>
      <c r="B25" s="243" t="s">
        <v>889</v>
      </c>
      <c r="C25" s="9">
        <v>0</v>
      </c>
      <c r="D25" s="9">
        <v>0</v>
      </c>
      <c r="E25" s="9">
        <v>0</v>
      </c>
      <c r="F25" s="9">
        <v>0</v>
      </c>
      <c r="G25" s="9">
        <f t="shared" si="0"/>
        <v>0</v>
      </c>
      <c r="H25" s="9">
        <v>0</v>
      </c>
      <c r="I25" s="9">
        <v>0</v>
      </c>
      <c r="J25" s="9">
        <v>0</v>
      </c>
      <c r="K25" s="9">
        <v>0</v>
      </c>
      <c r="L25" s="9">
        <f t="shared" si="1"/>
        <v>0</v>
      </c>
      <c r="M25" s="9">
        <f t="shared" si="2"/>
        <v>0</v>
      </c>
      <c r="N25" s="9"/>
    </row>
    <row r="26" spans="1:14" ht="16.5" customHeight="1">
      <c r="A26" s="8">
        <v>16</v>
      </c>
      <c r="B26" s="243" t="s">
        <v>890</v>
      </c>
      <c r="C26" s="9">
        <v>0</v>
      </c>
      <c r="D26" s="9">
        <v>0</v>
      </c>
      <c r="E26" s="9">
        <v>0</v>
      </c>
      <c r="F26" s="9">
        <v>0</v>
      </c>
      <c r="G26" s="9">
        <f t="shared" si="0"/>
        <v>0</v>
      </c>
      <c r="H26" s="9">
        <v>0</v>
      </c>
      <c r="I26" s="9">
        <v>0</v>
      </c>
      <c r="J26" s="9">
        <v>0</v>
      </c>
      <c r="K26" s="9">
        <v>0</v>
      </c>
      <c r="L26" s="9">
        <f t="shared" si="1"/>
        <v>0</v>
      </c>
      <c r="M26" s="9">
        <f t="shared" si="2"/>
        <v>0</v>
      </c>
      <c r="N26" s="9"/>
    </row>
    <row r="27" spans="1:14" ht="16.5" customHeight="1">
      <c r="A27" s="8">
        <v>17</v>
      </c>
      <c r="B27" s="243" t="s">
        <v>891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f t="shared" si="1"/>
        <v>0</v>
      </c>
      <c r="M27" s="9">
        <f t="shared" si="2"/>
        <v>0</v>
      </c>
      <c r="N27" s="9"/>
    </row>
    <row r="28" spans="1:14" ht="16.5" customHeight="1">
      <c r="A28" s="8">
        <v>18</v>
      </c>
      <c r="B28" s="243" t="s">
        <v>892</v>
      </c>
      <c r="C28" s="9">
        <v>0</v>
      </c>
      <c r="D28" s="9">
        <v>0</v>
      </c>
      <c r="E28" s="9">
        <v>0</v>
      </c>
      <c r="F28" s="9">
        <v>0</v>
      </c>
      <c r="G28" s="9">
        <f t="shared" si="0"/>
        <v>0</v>
      </c>
      <c r="H28" s="9">
        <v>0</v>
      </c>
      <c r="I28" s="9">
        <v>0</v>
      </c>
      <c r="J28" s="9">
        <v>0</v>
      </c>
      <c r="K28" s="9">
        <v>0</v>
      </c>
      <c r="L28" s="9">
        <f t="shared" si="1"/>
        <v>0</v>
      </c>
      <c r="M28" s="9">
        <f t="shared" si="2"/>
        <v>0</v>
      </c>
      <c r="N28" s="9"/>
    </row>
    <row r="29" spans="1:14" ht="16.5" customHeight="1">
      <c r="A29" s="8">
        <v>19</v>
      </c>
      <c r="B29" s="243" t="s">
        <v>893</v>
      </c>
      <c r="C29" s="9">
        <v>0</v>
      </c>
      <c r="D29" s="9">
        <v>0</v>
      </c>
      <c r="E29" s="9">
        <v>0</v>
      </c>
      <c r="F29" s="9">
        <v>0</v>
      </c>
      <c r="G29" s="9">
        <f t="shared" si="0"/>
        <v>0</v>
      </c>
      <c r="H29" s="9">
        <v>0</v>
      </c>
      <c r="I29" s="9">
        <v>0</v>
      </c>
      <c r="J29" s="9">
        <v>0</v>
      </c>
      <c r="K29" s="9">
        <v>0</v>
      </c>
      <c r="L29" s="9">
        <f t="shared" si="1"/>
        <v>0</v>
      </c>
      <c r="M29" s="9">
        <f t="shared" si="2"/>
        <v>0</v>
      </c>
      <c r="N29" s="9"/>
    </row>
    <row r="30" spans="1:14" ht="16.5" customHeight="1">
      <c r="A30" s="8">
        <v>20</v>
      </c>
      <c r="B30" s="243" t="s">
        <v>894</v>
      </c>
      <c r="C30" s="9">
        <v>0</v>
      </c>
      <c r="D30" s="9">
        <v>0</v>
      </c>
      <c r="E30" s="9">
        <v>0</v>
      </c>
      <c r="F30" s="9">
        <v>0</v>
      </c>
      <c r="G30" s="9">
        <f t="shared" si="0"/>
        <v>0</v>
      </c>
      <c r="H30" s="9">
        <v>0</v>
      </c>
      <c r="I30" s="9">
        <v>0</v>
      </c>
      <c r="J30" s="9">
        <v>0</v>
      </c>
      <c r="K30" s="9">
        <v>0</v>
      </c>
      <c r="L30" s="9">
        <f t="shared" si="1"/>
        <v>0</v>
      </c>
      <c r="M30" s="9">
        <f t="shared" si="2"/>
        <v>0</v>
      </c>
      <c r="N30" s="9"/>
    </row>
    <row r="31" spans="1:14" ht="16.5" customHeight="1">
      <c r="A31" s="8">
        <v>21</v>
      </c>
      <c r="B31" s="243" t="s">
        <v>895</v>
      </c>
      <c r="C31" s="9">
        <v>0</v>
      </c>
      <c r="D31" s="9">
        <v>0</v>
      </c>
      <c r="E31" s="9">
        <v>0</v>
      </c>
      <c r="F31" s="9">
        <v>0</v>
      </c>
      <c r="G31" s="9">
        <f t="shared" si="0"/>
        <v>0</v>
      </c>
      <c r="H31" s="9">
        <v>0</v>
      </c>
      <c r="I31" s="9">
        <v>0</v>
      </c>
      <c r="J31" s="9">
        <v>0</v>
      </c>
      <c r="K31" s="9">
        <v>0</v>
      </c>
      <c r="L31" s="9">
        <f t="shared" si="1"/>
        <v>0</v>
      </c>
      <c r="M31" s="9">
        <f t="shared" si="2"/>
        <v>0</v>
      </c>
      <c r="N31" s="9"/>
    </row>
    <row r="32" spans="1:14" ht="16.5" customHeight="1">
      <c r="A32" s="8">
        <v>22</v>
      </c>
      <c r="B32" s="243" t="s">
        <v>896</v>
      </c>
      <c r="C32" s="9">
        <v>0</v>
      </c>
      <c r="D32" s="9">
        <v>0</v>
      </c>
      <c r="E32" s="9">
        <v>0</v>
      </c>
      <c r="F32" s="9">
        <v>0</v>
      </c>
      <c r="G32" s="9">
        <f t="shared" si="0"/>
        <v>0</v>
      </c>
      <c r="H32" s="9">
        <v>0</v>
      </c>
      <c r="I32" s="9">
        <v>0</v>
      </c>
      <c r="J32" s="9">
        <v>0</v>
      </c>
      <c r="K32" s="9">
        <v>0</v>
      </c>
      <c r="L32" s="9">
        <f t="shared" si="1"/>
        <v>0</v>
      </c>
      <c r="M32" s="9">
        <f t="shared" si="2"/>
        <v>0</v>
      </c>
      <c r="N32" s="9"/>
    </row>
    <row r="33" spans="1:14" ht="16.5" customHeight="1">
      <c r="A33" s="8">
        <v>23</v>
      </c>
      <c r="B33" s="243" t="s">
        <v>897</v>
      </c>
      <c r="C33" s="9">
        <v>0</v>
      </c>
      <c r="D33" s="9">
        <v>0</v>
      </c>
      <c r="E33" s="9">
        <v>0</v>
      </c>
      <c r="F33" s="9">
        <v>0</v>
      </c>
      <c r="G33" s="9">
        <f t="shared" si="0"/>
        <v>0</v>
      </c>
      <c r="H33" s="9">
        <v>0</v>
      </c>
      <c r="I33" s="9">
        <v>0</v>
      </c>
      <c r="J33" s="9">
        <v>0</v>
      </c>
      <c r="K33" s="9">
        <v>0</v>
      </c>
      <c r="L33" s="9">
        <f t="shared" si="1"/>
        <v>0</v>
      </c>
      <c r="M33" s="9">
        <f t="shared" si="2"/>
        <v>0</v>
      </c>
      <c r="N33" s="9"/>
    </row>
    <row r="34" spans="1:14" ht="16.5" customHeight="1">
      <c r="A34" s="8">
        <v>24</v>
      </c>
      <c r="B34" s="243" t="s">
        <v>898</v>
      </c>
      <c r="C34" s="9">
        <v>0</v>
      </c>
      <c r="D34" s="9">
        <v>0</v>
      </c>
      <c r="E34" s="9">
        <v>0</v>
      </c>
      <c r="F34" s="9">
        <v>0</v>
      </c>
      <c r="G34" s="9">
        <f t="shared" si="0"/>
        <v>0</v>
      </c>
      <c r="H34" s="9">
        <v>0</v>
      </c>
      <c r="I34" s="9">
        <v>0</v>
      </c>
      <c r="J34" s="9">
        <v>0</v>
      </c>
      <c r="K34" s="9">
        <v>0</v>
      </c>
      <c r="L34" s="9">
        <f t="shared" si="1"/>
        <v>0</v>
      </c>
      <c r="M34" s="9">
        <f t="shared" si="2"/>
        <v>0</v>
      </c>
      <c r="N34" s="9"/>
    </row>
    <row r="35" spans="1:14" ht="16.5" customHeight="1">
      <c r="A35" s="8">
        <v>25</v>
      </c>
      <c r="B35" s="243" t="s">
        <v>899</v>
      </c>
      <c r="C35" s="9"/>
      <c r="D35" s="9"/>
      <c r="E35" s="9"/>
      <c r="F35" s="9"/>
      <c r="G35" s="9">
        <f t="shared" si="0"/>
        <v>0</v>
      </c>
      <c r="H35" s="9"/>
      <c r="I35" s="9"/>
      <c r="J35" s="9"/>
      <c r="K35" s="9"/>
      <c r="L35" s="9">
        <f t="shared" si="1"/>
        <v>0</v>
      </c>
      <c r="M35" s="9">
        <f t="shared" si="2"/>
        <v>0</v>
      </c>
      <c r="N35" s="9"/>
    </row>
    <row r="36" spans="1:14" ht="16.5" customHeight="1">
      <c r="A36" s="8">
        <v>26</v>
      </c>
      <c r="B36" s="243" t="s">
        <v>900</v>
      </c>
      <c r="C36" s="9"/>
      <c r="D36" s="9"/>
      <c r="E36" s="9"/>
      <c r="F36" s="9"/>
      <c r="G36" s="9">
        <f t="shared" si="0"/>
        <v>0</v>
      </c>
      <c r="H36" s="9"/>
      <c r="I36" s="9"/>
      <c r="J36" s="9"/>
      <c r="K36" s="9"/>
      <c r="L36" s="9">
        <f t="shared" si="1"/>
        <v>0</v>
      </c>
      <c r="M36" s="9">
        <f t="shared" si="2"/>
        <v>0</v>
      </c>
      <c r="N36" s="9"/>
    </row>
    <row r="37" spans="1:14" ht="16.5" customHeight="1">
      <c r="A37" s="8">
        <v>27</v>
      </c>
      <c r="B37" s="243" t="s">
        <v>901</v>
      </c>
      <c r="C37" s="9">
        <v>0</v>
      </c>
      <c r="D37" s="9">
        <v>0</v>
      </c>
      <c r="E37" s="9">
        <v>0</v>
      </c>
      <c r="F37" s="9">
        <v>0</v>
      </c>
      <c r="G37" s="9">
        <f t="shared" si="0"/>
        <v>0</v>
      </c>
      <c r="H37" s="9">
        <v>0</v>
      </c>
      <c r="I37" s="9">
        <v>0</v>
      </c>
      <c r="J37" s="9">
        <v>0</v>
      </c>
      <c r="K37" s="9">
        <v>0</v>
      </c>
      <c r="L37" s="9">
        <f t="shared" si="1"/>
        <v>0</v>
      </c>
      <c r="M37" s="9">
        <f t="shared" si="2"/>
        <v>0</v>
      </c>
      <c r="N37" s="9"/>
    </row>
    <row r="38" spans="1:14" ht="16.5" customHeight="1">
      <c r="A38" s="8">
        <v>28</v>
      </c>
      <c r="B38" s="243" t="s">
        <v>902</v>
      </c>
      <c r="C38" s="9">
        <v>0</v>
      </c>
      <c r="D38" s="9">
        <v>0</v>
      </c>
      <c r="E38" s="9">
        <v>0</v>
      </c>
      <c r="F38" s="9">
        <v>0</v>
      </c>
      <c r="G38" s="9">
        <f t="shared" si="0"/>
        <v>0</v>
      </c>
      <c r="H38" s="9">
        <v>0</v>
      </c>
      <c r="I38" s="9">
        <v>0</v>
      </c>
      <c r="J38" s="9">
        <v>0</v>
      </c>
      <c r="K38" s="9">
        <v>0</v>
      </c>
      <c r="L38" s="9">
        <f t="shared" si="1"/>
        <v>0</v>
      </c>
      <c r="M38" s="9">
        <f t="shared" si="2"/>
        <v>0</v>
      </c>
      <c r="N38" s="9"/>
    </row>
    <row r="39" spans="1:14" ht="16.5" customHeight="1">
      <c r="A39" s="8">
        <v>29</v>
      </c>
      <c r="B39" s="243" t="s">
        <v>903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/>
    </row>
    <row r="40" spans="1:14" ht="16.5" customHeight="1">
      <c r="A40" s="8">
        <v>30</v>
      </c>
      <c r="B40" s="243" t="s">
        <v>904</v>
      </c>
      <c r="C40" s="9">
        <v>0</v>
      </c>
      <c r="D40" s="9">
        <v>0</v>
      </c>
      <c r="E40" s="9">
        <v>0</v>
      </c>
      <c r="F40" s="9">
        <v>0</v>
      </c>
      <c r="G40" s="9">
        <f t="shared" si="0"/>
        <v>0</v>
      </c>
      <c r="H40" s="9">
        <v>0</v>
      </c>
      <c r="I40" s="9">
        <v>0</v>
      </c>
      <c r="J40" s="9">
        <v>0</v>
      </c>
      <c r="K40" s="9">
        <v>0</v>
      </c>
      <c r="L40" s="9">
        <f t="shared" si="1"/>
        <v>0</v>
      </c>
      <c r="M40" s="9">
        <f t="shared" si="2"/>
        <v>0</v>
      </c>
      <c r="N40" s="9"/>
    </row>
    <row r="41" spans="1:14" ht="16.5" customHeight="1">
      <c r="A41" s="8">
        <v>31</v>
      </c>
      <c r="B41" s="243" t="s">
        <v>905</v>
      </c>
      <c r="C41" s="9">
        <v>0</v>
      </c>
      <c r="D41" s="9">
        <v>0</v>
      </c>
      <c r="E41" s="9">
        <v>0</v>
      </c>
      <c r="F41" s="9">
        <v>0</v>
      </c>
      <c r="G41" s="9">
        <f t="shared" si="0"/>
        <v>0</v>
      </c>
      <c r="H41" s="9">
        <v>0</v>
      </c>
      <c r="I41" s="9">
        <v>0</v>
      </c>
      <c r="J41" s="9">
        <v>0</v>
      </c>
      <c r="K41" s="9">
        <v>0</v>
      </c>
      <c r="L41" s="9">
        <f t="shared" si="1"/>
        <v>0</v>
      </c>
      <c r="M41" s="9">
        <f t="shared" si="2"/>
        <v>0</v>
      </c>
      <c r="N41" s="9"/>
    </row>
    <row r="42" spans="1:14" ht="16.5" customHeight="1">
      <c r="A42" s="8">
        <v>32</v>
      </c>
      <c r="B42" s="243" t="s">
        <v>906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/>
    </row>
    <row r="43" spans="1:14" ht="16.5" customHeight="1">
      <c r="A43" s="8">
        <v>33</v>
      </c>
      <c r="B43" s="243" t="s">
        <v>907</v>
      </c>
      <c r="C43" s="9">
        <v>0</v>
      </c>
      <c r="D43" s="9">
        <v>0</v>
      </c>
      <c r="E43" s="9">
        <v>0</v>
      </c>
      <c r="F43" s="9">
        <v>0</v>
      </c>
      <c r="G43" s="9">
        <f t="shared" si="0"/>
        <v>0</v>
      </c>
      <c r="H43" s="9">
        <v>0</v>
      </c>
      <c r="I43" s="9">
        <v>0</v>
      </c>
      <c r="J43" s="9">
        <v>0</v>
      </c>
      <c r="K43" s="9">
        <v>0</v>
      </c>
      <c r="L43" s="9">
        <f t="shared" si="1"/>
        <v>0</v>
      </c>
      <c r="M43" s="9">
        <f t="shared" si="2"/>
        <v>0</v>
      </c>
      <c r="N43" s="9"/>
    </row>
    <row r="44" spans="1:14" ht="16.5" customHeight="1">
      <c r="A44" s="8">
        <v>34</v>
      </c>
      <c r="B44" s="243" t="s">
        <v>908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f t="shared" si="2"/>
        <v>0</v>
      </c>
      <c r="N44" s="9"/>
    </row>
    <row r="45" spans="1:14" ht="16.5" customHeight="1">
      <c r="A45" s="8">
        <v>35</v>
      </c>
      <c r="B45" s="243" t="s">
        <v>909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/>
    </row>
    <row r="46" spans="1:14" ht="16.5" customHeight="1">
      <c r="A46" s="8">
        <v>36</v>
      </c>
      <c r="B46" s="243" t="s">
        <v>910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f t="shared" si="1"/>
        <v>0</v>
      </c>
      <c r="M46" s="9">
        <f t="shared" si="2"/>
        <v>0</v>
      </c>
      <c r="N46" s="9"/>
    </row>
    <row r="47" spans="1:14" ht="16.5" customHeight="1">
      <c r="A47" s="8">
        <v>37</v>
      </c>
      <c r="B47" s="243" t="s">
        <v>911</v>
      </c>
      <c r="C47" s="9">
        <v>0</v>
      </c>
      <c r="D47" s="9">
        <v>0</v>
      </c>
      <c r="E47" s="9">
        <v>0</v>
      </c>
      <c r="F47" s="9">
        <v>0</v>
      </c>
      <c r="G47" s="9">
        <f t="shared" si="0"/>
        <v>0</v>
      </c>
      <c r="H47" s="9">
        <v>0</v>
      </c>
      <c r="I47" s="9">
        <v>0</v>
      </c>
      <c r="J47" s="9">
        <v>0</v>
      </c>
      <c r="K47" s="9">
        <v>0</v>
      </c>
      <c r="L47" s="9">
        <f t="shared" si="1"/>
        <v>0</v>
      </c>
      <c r="M47" s="9">
        <f t="shared" si="2"/>
        <v>0</v>
      </c>
      <c r="N47" s="9"/>
    </row>
    <row r="48" spans="1:14" ht="16.5" customHeight="1">
      <c r="A48" s="8">
        <v>38</v>
      </c>
      <c r="B48" s="243" t="s">
        <v>912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/>
    </row>
    <row r="49" spans="1:14" ht="16.5" customHeight="1">
      <c r="A49" s="8">
        <v>39</v>
      </c>
      <c r="B49" s="243" t="s">
        <v>913</v>
      </c>
      <c r="C49" s="9">
        <v>0</v>
      </c>
      <c r="D49" s="9">
        <v>0</v>
      </c>
      <c r="E49" s="9">
        <v>0</v>
      </c>
      <c r="F49" s="9">
        <v>0</v>
      </c>
      <c r="G49" s="9">
        <f t="shared" si="0"/>
        <v>0</v>
      </c>
      <c r="H49" s="9">
        <v>0</v>
      </c>
      <c r="I49" s="9">
        <v>0</v>
      </c>
      <c r="J49" s="9">
        <v>0</v>
      </c>
      <c r="K49" s="9">
        <v>0</v>
      </c>
      <c r="L49" s="9">
        <f t="shared" si="1"/>
        <v>0</v>
      </c>
      <c r="M49" s="9">
        <f t="shared" si="2"/>
        <v>0</v>
      </c>
      <c r="N49" s="9"/>
    </row>
    <row r="50" spans="1:14" ht="16.5" customHeight="1">
      <c r="A50" s="8">
        <v>40</v>
      </c>
      <c r="B50" s="243" t="s">
        <v>914</v>
      </c>
      <c r="C50" s="9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f t="shared" si="1"/>
        <v>0</v>
      </c>
      <c r="M50" s="9">
        <f t="shared" si="2"/>
        <v>0</v>
      </c>
      <c r="N50" s="9"/>
    </row>
    <row r="51" spans="1:14" ht="16.5" customHeight="1">
      <c r="A51" s="8">
        <v>41</v>
      </c>
      <c r="B51" s="243" t="s">
        <v>915</v>
      </c>
      <c r="C51" s="9">
        <v>0</v>
      </c>
      <c r="D51" s="9">
        <v>0</v>
      </c>
      <c r="E51" s="9">
        <v>0</v>
      </c>
      <c r="F51" s="9">
        <v>0</v>
      </c>
      <c r="G51" s="9">
        <f t="shared" si="0"/>
        <v>0</v>
      </c>
      <c r="H51" s="9">
        <v>0</v>
      </c>
      <c r="I51" s="9">
        <v>0</v>
      </c>
      <c r="J51" s="9">
        <v>0</v>
      </c>
      <c r="K51" s="9">
        <v>0</v>
      </c>
      <c r="L51" s="9">
        <f t="shared" si="1"/>
        <v>0</v>
      </c>
      <c r="M51" s="9">
        <f t="shared" si="2"/>
        <v>0</v>
      </c>
      <c r="N51" s="9"/>
    </row>
    <row r="52" spans="1:14" ht="16.5" customHeight="1">
      <c r="A52" s="8">
        <v>42</v>
      </c>
      <c r="B52" s="243" t="s">
        <v>916</v>
      </c>
      <c r="C52" s="9">
        <v>0</v>
      </c>
      <c r="D52" s="9">
        <v>0</v>
      </c>
      <c r="E52" s="9"/>
      <c r="F52" s="9">
        <v>0</v>
      </c>
      <c r="G52" s="9">
        <f t="shared" si="0"/>
        <v>0</v>
      </c>
      <c r="H52" s="9">
        <v>0</v>
      </c>
      <c r="I52" s="9">
        <v>0</v>
      </c>
      <c r="J52" s="9"/>
      <c r="K52" s="9">
        <v>0</v>
      </c>
      <c r="L52" s="9">
        <f t="shared" si="1"/>
        <v>0</v>
      </c>
      <c r="M52" s="9">
        <f t="shared" si="2"/>
        <v>0</v>
      </c>
      <c r="N52" s="9"/>
    </row>
    <row r="53" spans="1:14" ht="16.5" customHeight="1">
      <c r="A53" s="8">
        <v>43</v>
      </c>
      <c r="B53" s="243" t="s">
        <v>917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</row>
    <row r="54" spans="1:14" ht="16.5" customHeight="1">
      <c r="A54" s="8">
        <v>44</v>
      </c>
      <c r="B54" s="243" t="s">
        <v>918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f t="shared" si="2"/>
        <v>0</v>
      </c>
      <c r="N54" s="9"/>
    </row>
    <row r="55" spans="1:14" ht="16.5" customHeight="1">
      <c r="A55" s="8">
        <v>45</v>
      </c>
      <c r="B55" s="243" t="s">
        <v>919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f t="shared" si="2"/>
        <v>0</v>
      </c>
      <c r="N55" s="9"/>
    </row>
    <row r="56" spans="1:14" ht="16.5" customHeight="1">
      <c r="A56" s="8">
        <v>46</v>
      </c>
      <c r="B56" s="243" t="s">
        <v>920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f t="shared" si="2"/>
        <v>0</v>
      </c>
      <c r="N56" s="9"/>
    </row>
    <row r="57" spans="1:14" ht="16.5" customHeight="1">
      <c r="A57" s="8">
        <v>47</v>
      </c>
      <c r="B57" s="243" t="s">
        <v>921</v>
      </c>
      <c r="C57" s="9">
        <v>0</v>
      </c>
      <c r="D57" s="9">
        <v>0</v>
      </c>
      <c r="E57" s="9">
        <v>0</v>
      </c>
      <c r="F57" s="9">
        <v>0</v>
      </c>
      <c r="G57" s="9">
        <f t="shared" si="0"/>
        <v>0</v>
      </c>
      <c r="H57" s="9">
        <v>0</v>
      </c>
      <c r="I57" s="9">
        <v>0</v>
      </c>
      <c r="J57" s="9">
        <v>0</v>
      </c>
      <c r="K57" s="9">
        <v>0</v>
      </c>
      <c r="L57" s="9">
        <f t="shared" si="1"/>
        <v>0</v>
      </c>
      <c r="M57" s="9">
        <f t="shared" si="2"/>
        <v>0</v>
      </c>
      <c r="N57" s="9"/>
    </row>
    <row r="58" spans="1:14" ht="16.5" customHeight="1">
      <c r="A58" s="8">
        <v>48</v>
      </c>
      <c r="B58" s="243" t="s">
        <v>922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/>
    </row>
    <row r="59" spans="1:14" ht="16.5" customHeight="1">
      <c r="A59" s="8">
        <v>49</v>
      </c>
      <c r="B59" s="243" t="s">
        <v>923</v>
      </c>
      <c r="C59" s="9"/>
      <c r="D59" s="9"/>
      <c r="E59" s="9"/>
      <c r="F59" s="9"/>
      <c r="G59" s="9">
        <f t="shared" si="0"/>
        <v>0</v>
      </c>
      <c r="H59" s="9"/>
      <c r="I59" s="9"/>
      <c r="J59" s="9"/>
      <c r="K59" s="9"/>
      <c r="L59" s="9">
        <f t="shared" si="1"/>
        <v>0</v>
      </c>
      <c r="M59" s="9">
        <f t="shared" si="2"/>
        <v>0</v>
      </c>
      <c r="N59" s="9"/>
    </row>
    <row r="60" spans="1:14" ht="16.5" customHeight="1">
      <c r="A60" s="8">
        <v>50</v>
      </c>
      <c r="B60" s="243" t="s">
        <v>924</v>
      </c>
      <c r="C60" s="9">
        <v>0</v>
      </c>
      <c r="D60" s="9">
        <v>0</v>
      </c>
      <c r="E60" s="9">
        <v>0</v>
      </c>
      <c r="F60" s="9">
        <v>0</v>
      </c>
      <c r="G60" s="9">
        <f t="shared" si="0"/>
        <v>0</v>
      </c>
      <c r="H60" s="9">
        <v>0</v>
      </c>
      <c r="I60" s="9">
        <v>0</v>
      </c>
      <c r="J60" s="9">
        <v>0</v>
      </c>
      <c r="K60" s="9">
        <v>0</v>
      </c>
      <c r="L60" s="9">
        <f t="shared" si="1"/>
        <v>0</v>
      </c>
      <c r="M60" s="9">
        <f t="shared" si="2"/>
        <v>0</v>
      </c>
      <c r="N60" s="9"/>
    </row>
    <row r="61" spans="1:14" ht="16.5" customHeight="1">
      <c r="A61" s="8">
        <v>51</v>
      </c>
      <c r="B61" s="243" t="s">
        <v>925</v>
      </c>
      <c r="C61" s="9">
        <v>0</v>
      </c>
      <c r="D61" s="9">
        <v>0</v>
      </c>
      <c r="E61" s="9">
        <v>0</v>
      </c>
      <c r="F61" s="9">
        <v>0</v>
      </c>
      <c r="G61" s="9">
        <f t="shared" si="0"/>
        <v>0</v>
      </c>
      <c r="H61" s="9">
        <v>0</v>
      </c>
      <c r="I61" s="9">
        <v>0</v>
      </c>
      <c r="J61" s="9">
        <v>0</v>
      </c>
      <c r="K61" s="9">
        <v>0</v>
      </c>
      <c r="L61" s="9">
        <f t="shared" si="1"/>
        <v>0</v>
      </c>
      <c r="M61" s="9">
        <f t="shared" si="2"/>
        <v>0</v>
      </c>
      <c r="N61" s="9"/>
    </row>
    <row r="62" spans="1:14" ht="16.5" customHeight="1">
      <c r="A62" s="3" t="s">
        <v>19</v>
      </c>
      <c r="B62" s="9"/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f t="shared" si="1"/>
        <v>0</v>
      </c>
      <c r="M62" s="26">
        <f t="shared" si="2"/>
        <v>0</v>
      </c>
      <c r="N62" s="9"/>
    </row>
    <row r="63" spans="1:14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>
      <c r="A64" s="11" t="s">
        <v>8</v>
      </c>
    </row>
    <row r="65" spans="1:14">
      <c r="A65" t="s">
        <v>9</v>
      </c>
    </row>
    <row r="66" spans="1:14">
      <c r="A66" t="s">
        <v>10</v>
      </c>
      <c r="L66" s="12" t="s">
        <v>11</v>
      </c>
      <c r="M66" s="12"/>
      <c r="N66" s="12" t="s">
        <v>11</v>
      </c>
    </row>
    <row r="67" spans="1:14">
      <c r="A67" s="16" t="s">
        <v>430</v>
      </c>
      <c r="J67" s="12"/>
      <c r="K67" s="12"/>
      <c r="L67" s="12"/>
    </row>
    <row r="68" spans="1:14">
      <c r="C68" s="16" t="s">
        <v>431</v>
      </c>
      <c r="E68" s="13"/>
      <c r="F68" s="13"/>
      <c r="G68" s="13"/>
      <c r="H68" s="13"/>
      <c r="I68" s="13"/>
      <c r="J68" s="13"/>
      <c r="K68" s="13"/>
      <c r="L68" s="13"/>
      <c r="M68" s="13"/>
    </row>
    <row r="69" spans="1:14"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5.75" customHeight="1">
      <c r="A71" s="14" t="s">
        <v>12</v>
      </c>
      <c r="B71" s="14"/>
      <c r="C71" s="14"/>
      <c r="D71" s="14"/>
      <c r="E71" s="14"/>
      <c r="F71" s="14"/>
      <c r="G71" s="14"/>
      <c r="H71" s="14"/>
      <c r="L71" s="1089" t="s">
        <v>13</v>
      </c>
      <c r="M71" s="1089"/>
      <c r="N71" s="1089"/>
    </row>
    <row r="72" spans="1:14" ht="15.75" customHeight="1">
      <c r="A72" s="1089" t="s">
        <v>14</v>
      </c>
      <c r="B72" s="1089"/>
      <c r="C72" s="1089"/>
      <c r="D72" s="1089"/>
      <c r="E72" s="1089"/>
      <c r="F72" s="1089"/>
      <c r="G72" s="1089"/>
      <c r="H72" s="1089"/>
      <c r="I72" s="1089"/>
      <c r="J72" s="1089"/>
      <c r="K72" s="1089"/>
      <c r="L72" s="1089"/>
      <c r="M72" s="1089"/>
      <c r="N72" s="1089"/>
    </row>
    <row r="73" spans="1:14" ht="15.75">
      <c r="A73" s="1089" t="s">
        <v>15</v>
      </c>
      <c r="B73" s="1089"/>
      <c r="C73" s="1089"/>
      <c r="D73" s="1089"/>
      <c r="E73" s="1089"/>
      <c r="F73" s="1089"/>
      <c r="G73" s="1089"/>
      <c r="H73" s="1089"/>
      <c r="I73" s="1089"/>
      <c r="J73" s="1089"/>
      <c r="K73" s="1089"/>
      <c r="L73" s="1089"/>
      <c r="M73" s="1089"/>
      <c r="N73" s="1089"/>
    </row>
    <row r="74" spans="1:14">
      <c r="L74" s="989"/>
      <c r="M74" s="989"/>
      <c r="N74" s="989"/>
    </row>
    <row r="75" spans="1:14">
      <c r="A75" s="1088"/>
      <c r="B75" s="1088"/>
      <c r="C75" s="1088"/>
      <c r="D75" s="1088"/>
      <c r="E75" s="1088"/>
      <c r="F75" s="1088"/>
      <c r="G75" s="1088"/>
      <c r="H75" s="1088"/>
      <c r="I75" s="1088"/>
      <c r="J75" s="1088"/>
      <c r="K75" s="1088"/>
      <c r="L75" s="1088"/>
      <c r="M75" s="1088"/>
      <c r="N75" s="1088"/>
    </row>
  </sheetData>
  <mergeCells count="17">
    <mergeCell ref="A75:N75"/>
    <mergeCell ref="L71:N71"/>
    <mergeCell ref="A72:N72"/>
    <mergeCell ref="M8:M9"/>
    <mergeCell ref="N8:N9"/>
    <mergeCell ref="L74:N74"/>
    <mergeCell ref="A73:N73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C7"/>
  </mergeCells>
  <phoneticPr fontId="0" type="noConversion"/>
  <printOptions horizontalCentered="1"/>
  <pageMargins left="0.70866141732283505" right="0.70866141732283505" top="0.23622047244094499" bottom="0" header="0.31496062992126" footer="0.23"/>
  <pageSetup paperSize="9" scale="83" orientation="landscape" r:id="rId1"/>
  <rowBreaks count="1" manualBreakCount="1">
    <brk id="35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46" zoomScaleSheetLayoutView="80" workbookViewId="0">
      <selection activeCell="G64" sqref="G64"/>
    </sheetView>
  </sheetViews>
  <sheetFormatPr defaultRowHeight="12.75"/>
  <cols>
    <col min="2" max="2" width="14" customWidth="1"/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4" ht="12.75" customHeight="1">
      <c r="D1" s="990"/>
      <c r="E1" s="990"/>
      <c r="F1" s="990"/>
      <c r="G1" s="990"/>
      <c r="H1" s="990"/>
      <c r="I1" s="990"/>
      <c r="J1" s="990"/>
      <c r="M1" s="80" t="s">
        <v>252</v>
      </c>
    </row>
    <row r="2" spans="1:14" ht="15">
      <c r="A2" s="1094" t="s">
        <v>0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</row>
    <row r="3" spans="1:14" ht="20.25">
      <c r="A3" s="987" t="s">
        <v>734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</row>
    <row r="4" spans="1:14" ht="11.25" customHeight="1"/>
    <row r="5" spans="1:14" ht="15.75">
      <c r="A5" s="988" t="s">
        <v>789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</row>
    <row r="7" spans="1:14">
      <c r="A7" s="990" t="s">
        <v>999</v>
      </c>
      <c r="B7" s="990"/>
      <c r="C7" s="990"/>
      <c r="L7" s="1084" t="s">
        <v>814</v>
      </c>
      <c r="M7" s="1084"/>
      <c r="N7" s="1084"/>
    </row>
    <row r="8" spans="1:14" ht="15.75" customHeight="1">
      <c r="A8" s="1085" t="s">
        <v>2</v>
      </c>
      <c r="B8" s="1085" t="s">
        <v>3</v>
      </c>
      <c r="C8" s="998" t="s">
        <v>4</v>
      </c>
      <c r="D8" s="998"/>
      <c r="E8" s="998"/>
      <c r="F8" s="981"/>
      <c r="G8" s="981"/>
      <c r="H8" s="998" t="s">
        <v>104</v>
      </c>
      <c r="I8" s="998"/>
      <c r="J8" s="998"/>
      <c r="K8" s="998"/>
      <c r="L8" s="998"/>
      <c r="M8" s="1085" t="s">
        <v>134</v>
      </c>
      <c r="N8" s="983" t="s">
        <v>135</v>
      </c>
    </row>
    <row r="9" spans="1:14" ht="51">
      <c r="A9" s="1086"/>
      <c r="B9" s="1086"/>
      <c r="C9" s="5" t="s">
        <v>5</v>
      </c>
      <c r="D9" s="5" t="s">
        <v>6</v>
      </c>
      <c r="E9" s="5" t="s">
        <v>357</v>
      </c>
      <c r="F9" s="5" t="s">
        <v>102</v>
      </c>
      <c r="G9" s="5" t="s">
        <v>117</v>
      </c>
      <c r="H9" s="5" t="s">
        <v>5</v>
      </c>
      <c r="I9" s="5" t="s">
        <v>6</v>
      </c>
      <c r="J9" s="5" t="s">
        <v>357</v>
      </c>
      <c r="K9" s="7" t="s">
        <v>102</v>
      </c>
      <c r="L9" s="7" t="s">
        <v>118</v>
      </c>
      <c r="M9" s="1086"/>
      <c r="N9" s="983"/>
    </row>
    <row r="10" spans="1:14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89">
        <v>12</v>
      </c>
      <c r="M10" s="89">
        <v>13</v>
      </c>
      <c r="N10" s="3">
        <v>14</v>
      </c>
    </row>
    <row r="11" spans="1:14" ht="18" customHeight="1">
      <c r="A11" s="8">
        <v>1</v>
      </c>
      <c r="B11" s="243" t="s">
        <v>875</v>
      </c>
      <c r="C11" s="9">
        <v>296</v>
      </c>
      <c r="D11" s="9">
        <v>0</v>
      </c>
      <c r="E11" s="9">
        <v>0</v>
      </c>
      <c r="F11" s="9">
        <v>4</v>
      </c>
      <c r="G11" s="9">
        <f>C11+D11+E11+F11</f>
        <v>300</v>
      </c>
      <c r="H11" s="9">
        <v>295</v>
      </c>
      <c r="I11" s="9">
        <v>0</v>
      </c>
      <c r="J11" s="9">
        <v>0</v>
      </c>
      <c r="K11" s="9">
        <v>4</v>
      </c>
      <c r="L11" s="9">
        <f>H11+I11+J11+K11</f>
        <v>299</v>
      </c>
      <c r="M11" s="9">
        <f>G11-L11</f>
        <v>1</v>
      </c>
      <c r="N11" s="9"/>
    </row>
    <row r="12" spans="1:14" ht="18" customHeight="1">
      <c r="A12" s="8">
        <v>2</v>
      </c>
      <c r="B12" s="243" t="s">
        <v>876</v>
      </c>
      <c r="C12" s="9">
        <v>366</v>
      </c>
      <c r="D12" s="9">
        <v>7</v>
      </c>
      <c r="E12" s="9">
        <v>0</v>
      </c>
      <c r="F12" s="9">
        <v>5</v>
      </c>
      <c r="G12" s="9">
        <f t="shared" ref="G12:G62" si="0">C12+D12+E12+F12</f>
        <v>378</v>
      </c>
      <c r="H12" s="9">
        <v>366</v>
      </c>
      <c r="I12" s="9">
        <v>7</v>
      </c>
      <c r="J12" s="9">
        <v>0</v>
      </c>
      <c r="K12" s="9">
        <v>5</v>
      </c>
      <c r="L12" s="9">
        <f t="shared" ref="L12:L62" si="1">H12+I12+J12+K12</f>
        <v>378</v>
      </c>
      <c r="M12" s="9">
        <f t="shared" ref="M12:M62" si="2">G12-L12</f>
        <v>0</v>
      </c>
      <c r="N12" s="9"/>
    </row>
    <row r="13" spans="1:14" ht="18" customHeight="1">
      <c r="A13" s="8">
        <v>3</v>
      </c>
      <c r="B13" s="243" t="s">
        <v>877</v>
      </c>
      <c r="C13" s="9">
        <v>391</v>
      </c>
      <c r="D13" s="9">
        <v>0</v>
      </c>
      <c r="E13" s="9">
        <v>0</v>
      </c>
      <c r="F13" s="9">
        <v>0</v>
      </c>
      <c r="G13" s="9">
        <f t="shared" si="0"/>
        <v>391</v>
      </c>
      <c r="H13" s="9">
        <v>391</v>
      </c>
      <c r="I13" s="9">
        <v>0</v>
      </c>
      <c r="J13" s="9">
        <v>0</v>
      </c>
      <c r="K13" s="9">
        <v>0</v>
      </c>
      <c r="L13" s="9">
        <f t="shared" si="1"/>
        <v>391</v>
      </c>
      <c r="M13" s="9">
        <f t="shared" si="2"/>
        <v>0</v>
      </c>
      <c r="N13" s="9"/>
    </row>
    <row r="14" spans="1:14" ht="18" customHeight="1">
      <c r="A14" s="8">
        <v>4</v>
      </c>
      <c r="B14" s="243" t="s">
        <v>878</v>
      </c>
      <c r="C14" s="9">
        <v>383</v>
      </c>
      <c r="D14" s="9">
        <v>2</v>
      </c>
      <c r="E14" s="9">
        <v>0</v>
      </c>
      <c r="F14" s="9">
        <v>9</v>
      </c>
      <c r="G14" s="9">
        <f t="shared" si="0"/>
        <v>394</v>
      </c>
      <c r="H14" s="9">
        <v>383</v>
      </c>
      <c r="I14" s="9">
        <v>2</v>
      </c>
      <c r="J14" s="9">
        <v>0</v>
      </c>
      <c r="K14" s="18">
        <v>9</v>
      </c>
      <c r="L14" s="9">
        <f t="shared" si="1"/>
        <v>394</v>
      </c>
      <c r="M14" s="9">
        <f t="shared" si="2"/>
        <v>0</v>
      </c>
      <c r="N14" s="9"/>
    </row>
    <row r="15" spans="1:14" ht="18" customHeight="1">
      <c r="A15" s="8">
        <v>5</v>
      </c>
      <c r="B15" s="243" t="s">
        <v>879</v>
      </c>
      <c r="C15" s="9">
        <v>679</v>
      </c>
      <c r="D15" s="9">
        <v>0</v>
      </c>
      <c r="E15" s="9">
        <v>30</v>
      </c>
      <c r="F15" s="9">
        <v>1</v>
      </c>
      <c r="G15" s="9">
        <f t="shared" si="0"/>
        <v>710</v>
      </c>
      <c r="H15" s="9">
        <v>672</v>
      </c>
      <c r="I15" s="9">
        <v>0</v>
      </c>
      <c r="J15" s="9">
        <v>30</v>
      </c>
      <c r="K15" s="9">
        <v>1</v>
      </c>
      <c r="L15" s="9">
        <f t="shared" si="1"/>
        <v>703</v>
      </c>
      <c r="M15" s="9">
        <f t="shared" si="2"/>
        <v>7</v>
      </c>
      <c r="N15" s="9"/>
    </row>
    <row r="16" spans="1:14" ht="18" customHeight="1">
      <c r="A16" s="8">
        <v>6</v>
      </c>
      <c r="B16" s="243" t="s">
        <v>880</v>
      </c>
      <c r="C16" s="9">
        <v>771</v>
      </c>
      <c r="D16" s="9">
        <v>2</v>
      </c>
      <c r="E16" s="9">
        <v>0</v>
      </c>
      <c r="F16" s="9">
        <v>0</v>
      </c>
      <c r="G16" s="9">
        <f t="shared" si="0"/>
        <v>773</v>
      </c>
      <c r="H16" s="9">
        <v>771</v>
      </c>
      <c r="I16" s="9">
        <v>2</v>
      </c>
      <c r="J16" s="9">
        <v>0</v>
      </c>
      <c r="K16" s="9">
        <v>0</v>
      </c>
      <c r="L16" s="9">
        <f t="shared" si="1"/>
        <v>773</v>
      </c>
      <c r="M16" s="9">
        <f t="shared" si="2"/>
        <v>0</v>
      </c>
      <c r="N16" s="9"/>
    </row>
    <row r="17" spans="1:14" ht="18" customHeight="1">
      <c r="A17" s="8">
        <v>7</v>
      </c>
      <c r="B17" s="243" t="s">
        <v>881</v>
      </c>
      <c r="C17" s="9">
        <v>868</v>
      </c>
      <c r="D17" s="9">
        <v>5</v>
      </c>
      <c r="E17" s="9">
        <v>0</v>
      </c>
      <c r="F17" s="9">
        <v>1</v>
      </c>
      <c r="G17" s="9">
        <f t="shared" si="0"/>
        <v>874</v>
      </c>
      <c r="H17" s="9">
        <v>868</v>
      </c>
      <c r="I17" s="9">
        <v>5</v>
      </c>
      <c r="J17" s="9">
        <v>0</v>
      </c>
      <c r="K17" s="9">
        <v>0</v>
      </c>
      <c r="L17" s="9">
        <f t="shared" si="1"/>
        <v>873</v>
      </c>
      <c r="M17" s="9">
        <f t="shared" si="2"/>
        <v>1</v>
      </c>
      <c r="N17" s="9"/>
    </row>
    <row r="18" spans="1:14" ht="18" customHeight="1">
      <c r="A18" s="8">
        <v>8</v>
      </c>
      <c r="B18" s="243" t="s">
        <v>882</v>
      </c>
      <c r="C18" s="9">
        <v>726</v>
      </c>
      <c r="D18" s="9">
        <v>10</v>
      </c>
      <c r="E18" s="9">
        <v>0</v>
      </c>
      <c r="F18" s="9">
        <v>43</v>
      </c>
      <c r="G18" s="9">
        <f t="shared" si="0"/>
        <v>779</v>
      </c>
      <c r="H18" s="9">
        <v>726</v>
      </c>
      <c r="I18" s="9">
        <v>10</v>
      </c>
      <c r="J18" s="9">
        <v>0</v>
      </c>
      <c r="K18" s="9">
        <v>43</v>
      </c>
      <c r="L18" s="9">
        <f t="shared" si="1"/>
        <v>779</v>
      </c>
      <c r="M18" s="9">
        <f t="shared" si="2"/>
        <v>0</v>
      </c>
      <c r="N18" s="9"/>
    </row>
    <row r="19" spans="1:14" ht="18" customHeight="1">
      <c r="A19" s="8">
        <v>9</v>
      </c>
      <c r="B19" s="243" t="s">
        <v>883</v>
      </c>
      <c r="C19" s="9">
        <v>365</v>
      </c>
      <c r="D19" s="9">
        <v>13</v>
      </c>
      <c r="E19" s="9">
        <v>0</v>
      </c>
      <c r="F19" s="9">
        <v>250</v>
      </c>
      <c r="G19" s="9">
        <f t="shared" si="0"/>
        <v>628</v>
      </c>
      <c r="H19" s="9">
        <v>365</v>
      </c>
      <c r="I19" s="9">
        <v>13</v>
      </c>
      <c r="J19" s="9">
        <v>0</v>
      </c>
      <c r="K19" s="9">
        <v>250</v>
      </c>
      <c r="L19" s="9">
        <f t="shared" si="1"/>
        <v>628</v>
      </c>
      <c r="M19" s="9">
        <f t="shared" si="2"/>
        <v>0</v>
      </c>
      <c r="N19" s="9"/>
    </row>
    <row r="20" spans="1:14" ht="18" customHeight="1">
      <c r="A20" s="8">
        <v>10</v>
      </c>
      <c r="B20" s="243" t="s">
        <v>884</v>
      </c>
      <c r="C20" s="9">
        <v>209</v>
      </c>
      <c r="D20" s="9">
        <v>6</v>
      </c>
      <c r="E20" s="9">
        <v>0</v>
      </c>
      <c r="F20" s="9">
        <v>3</v>
      </c>
      <c r="G20" s="9">
        <f t="shared" si="0"/>
        <v>218</v>
      </c>
      <c r="H20" s="9">
        <v>209</v>
      </c>
      <c r="I20" s="9">
        <v>6</v>
      </c>
      <c r="J20" s="9">
        <v>0</v>
      </c>
      <c r="K20" s="9">
        <v>3</v>
      </c>
      <c r="L20" s="9">
        <f t="shared" si="1"/>
        <v>218</v>
      </c>
      <c r="M20" s="9">
        <f t="shared" si="2"/>
        <v>0</v>
      </c>
      <c r="N20" s="9"/>
    </row>
    <row r="21" spans="1:14" ht="18" customHeight="1">
      <c r="A21" s="8">
        <v>11</v>
      </c>
      <c r="B21" s="243" t="s">
        <v>885</v>
      </c>
      <c r="C21" s="9">
        <v>752</v>
      </c>
      <c r="D21" s="9">
        <v>0</v>
      </c>
      <c r="E21" s="9">
        <v>0</v>
      </c>
      <c r="F21" s="9">
        <v>11</v>
      </c>
      <c r="G21" s="9">
        <f t="shared" si="0"/>
        <v>763</v>
      </c>
      <c r="H21" s="9">
        <v>752</v>
      </c>
      <c r="I21" s="9">
        <v>0</v>
      </c>
      <c r="J21" s="9">
        <v>0</v>
      </c>
      <c r="K21" s="9">
        <v>11</v>
      </c>
      <c r="L21" s="9">
        <f t="shared" si="1"/>
        <v>763</v>
      </c>
      <c r="M21" s="9">
        <f t="shared" si="2"/>
        <v>0</v>
      </c>
      <c r="N21" s="9"/>
    </row>
    <row r="22" spans="1:14" ht="18" customHeight="1">
      <c r="A22" s="8">
        <v>12</v>
      </c>
      <c r="B22" s="243" t="s">
        <v>886</v>
      </c>
      <c r="C22" s="9">
        <v>1022</v>
      </c>
      <c r="D22" s="9">
        <v>24</v>
      </c>
      <c r="E22" s="9">
        <v>0</v>
      </c>
      <c r="F22" s="9">
        <v>7</v>
      </c>
      <c r="G22" s="9">
        <f t="shared" si="0"/>
        <v>1053</v>
      </c>
      <c r="H22" s="9">
        <v>1023</v>
      </c>
      <c r="I22" s="110">
        <v>23</v>
      </c>
      <c r="J22" s="9">
        <v>0</v>
      </c>
      <c r="K22" s="9">
        <v>7</v>
      </c>
      <c r="L22" s="9">
        <f t="shared" si="1"/>
        <v>1053</v>
      </c>
      <c r="M22" s="9">
        <f t="shared" si="2"/>
        <v>0</v>
      </c>
      <c r="N22" s="9"/>
    </row>
    <row r="23" spans="1:14" ht="18" customHeight="1">
      <c r="A23" s="8">
        <v>13</v>
      </c>
      <c r="B23" s="243" t="s">
        <v>887</v>
      </c>
      <c r="C23" s="9">
        <v>585</v>
      </c>
      <c r="D23" s="9">
        <v>7</v>
      </c>
      <c r="E23" s="9">
        <v>0</v>
      </c>
      <c r="F23" s="9">
        <v>2</v>
      </c>
      <c r="G23" s="9">
        <v>594</v>
      </c>
      <c r="H23" s="9">
        <v>585</v>
      </c>
      <c r="I23" s="110">
        <v>7</v>
      </c>
      <c r="J23" s="9">
        <v>0</v>
      </c>
      <c r="K23" s="9">
        <v>2</v>
      </c>
      <c r="L23" s="9">
        <f t="shared" si="1"/>
        <v>594</v>
      </c>
      <c r="M23" s="9">
        <f t="shared" si="2"/>
        <v>0</v>
      </c>
      <c r="N23" s="9"/>
    </row>
    <row r="24" spans="1:14" ht="18" customHeight="1">
      <c r="A24" s="8">
        <v>14</v>
      </c>
      <c r="B24" s="243" t="s">
        <v>888</v>
      </c>
      <c r="C24" s="9">
        <v>384</v>
      </c>
      <c r="D24" s="9">
        <v>0</v>
      </c>
      <c r="E24" s="9">
        <v>0</v>
      </c>
      <c r="F24" s="9">
        <v>18</v>
      </c>
      <c r="G24" s="9">
        <f t="shared" si="0"/>
        <v>402</v>
      </c>
      <c r="H24" s="9">
        <v>384</v>
      </c>
      <c r="I24" s="110">
        <v>0</v>
      </c>
      <c r="J24" s="9">
        <v>0</v>
      </c>
      <c r="K24" s="9">
        <v>18</v>
      </c>
      <c r="L24" s="9">
        <f t="shared" si="1"/>
        <v>402</v>
      </c>
      <c r="M24" s="9">
        <f t="shared" si="2"/>
        <v>0</v>
      </c>
      <c r="N24" s="9"/>
    </row>
    <row r="25" spans="1:14" ht="18" customHeight="1">
      <c r="A25" s="8">
        <v>15</v>
      </c>
      <c r="B25" s="243" t="s">
        <v>889</v>
      </c>
      <c r="C25" s="9">
        <v>618</v>
      </c>
      <c r="D25" s="9">
        <v>0</v>
      </c>
      <c r="E25" s="9">
        <v>0</v>
      </c>
      <c r="F25" s="9">
        <v>0</v>
      </c>
      <c r="G25" s="9">
        <f t="shared" si="0"/>
        <v>618</v>
      </c>
      <c r="H25" s="9">
        <v>618</v>
      </c>
      <c r="I25" s="110">
        <v>0</v>
      </c>
      <c r="J25" s="9">
        <v>0</v>
      </c>
      <c r="K25" s="9">
        <v>0</v>
      </c>
      <c r="L25" s="9">
        <f t="shared" si="1"/>
        <v>618</v>
      </c>
      <c r="M25" s="9">
        <f t="shared" si="2"/>
        <v>0</v>
      </c>
      <c r="N25" s="9"/>
    </row>
    <row r="26" spans="1:14" ht="18" customHeight="1">
      <c r="A26" s="8">
        <v>16</v>
      </c>
      <c r="B26" s="243" t="s">
        <v>890</v>
      </c>
      <c r="C26" s="9">
        <v>822</v>
      </c>
      <c r="D26" s="9">
        <v>2</v>
      </c>
      <c r="E26" s="9">
        <v>0</v>
      </c>
      <c r="F26" s="9">
        <v>0</v>
      </c>
      <c r="G26" s="9">
        <f t="shared" si="0"/>
        <v>824</v>
      </c>
      <c r="H26" s="9">
        <v>822</v>
      </c>
      <c r="I26" s="110">
        <v>2</v>
      </c>
      <c r="J26" s="9">
        <v>0</v>
      </c>
      <c r="K26" s="9">
        <v>0</v>
      </c>
      <c r="L26" s="9">
        <f t="shared" si="1"/>
        <v>824</v>
      </c>
      <c r="M26" s="9">
        <f t="shared" si="2"/>
        <v>0</v>
      </c>
      <c r="N26" s="9"/>
    </row>
    <row r="27" spans="1:14" ht="18" customHeight="1">
      <c r="A27" s="8">
        <v>17</v>
      </c>
      <c r="B27" s="243" t="s">
        <v>891</v>
      </c>
      <c r="C27" s="9">
        <v>450</v>
      </c>
      <c r="D27" s="9">
        <v>0</v>
      </c>
      <c r="E27" s="9">
        <v>0</v>
      </c>
      <c r="F27" s="9">
        <v>0</v>
      </c>
      <c r="G27" s="9">
        <f t="shared" si="0"/>
        <v>450</v>
      </c>
      <c r="H27" s="9">
        <v>450</v>
      </c>
      <c r="I27" s="110">
        <v>0</v>
      </c>
      <c r="J27" s="9">
        <v>0</v>
      </c>
      <c r="K27" s="9">
        <v>0</v>
      </c>
      <c r="L27" s="9">
        <f t="shared" si="1"/>
        <v>450</v>
      </c>
      <c r="M27" s="9">
        <f t="shared" si="2"/>
        <v>0</v>
      </c>
      <c r="N27" s="9"/>
    </row>
    <row r="28" spans="1:14" ht="18" customHeight="1">
      <c r="A28" s="8">
        <v>18</v>
      </c>
      <c r="B28" s="243" t="s">
        <v>892</v>
      </c>
      <c r="C28" s="9">
        <v>585</v>
      </c>
      <c r="D28" s="9">
        <v>2</v>
      </c>
      <c r="E28" s="9">
        <v>0</v>
      </c>
      <c r="F28" s="9">
        <v>25</v>
      </c>
      <c r="G28" s="9">
        <f t="shared" si="0"/>
        <v>612</v>
      </c>
      <c r="H28" s="9">
        <v>585</v>
      </c>
      <c r="I28" s="110">
        <v>2</v>
      </c>
      <c r="J28" s="9">
        <v>0</v>
      </c>
      <c r="K28" s="9">
        <v>25</v>
      </c>
      <c r="L28" s="9">
        <f t="shared" si="1"/>
        <v>612</v>
      </c>
      <c r="M28" s="9">
        <f t="shared" si="2"/>
        <v>0</v>
      </c>
      <c r="N28" s="9"/>
    </row>
    <row r="29" spans="1:14" ht="18" customHeight="1">
      <c r="A29" s="8">
        <v>19</v>
      </c>
      <c r="B29" s="243" t="s">
        <v>893</v>
      </c>
      <c r="C29" s="9">
        <v>553</v>
      </c>
      <c r="D29" s="9">
        <v>38</v>
      </c>
      <c r="E29" s="9">
        <v>37</v>
      </c>
      <c r="F29" s="9">
        <v>21</v>
      </c>
      <c r="G29" s="9">
        <f t="shared" si="0"/>
        <v>649</v>
      </c>
      <c r="H29" s="9">
        <v>553</v>
      </c>
      <c r="I29" s="110">
        <v>38</v>
      </c>
      <c r="J29" s="9">
        <v>37</v>
      </c>
      <c r="K29" s="9">
        <v>21</v>
      </c>
      <c r="L29" s="9">
        <f t="shared" si="1"/>
        <v>649</v>
      </c>
      <c r="M29" s="9">
        <f t="shared" si="2"/>
        <v>0</v>
      </c>
      <c r="N29" s="9"/>
    </row>
    <row r="30" spans="1:14" ht="18" customHeight="1">
      <c r="A30" s="8">
        <v>20</v>
      </c>
      <c r="B30" s="243" t="s">
        <v>894</v>
      </c>
      <c r="C30" s="9">
        <v>282</v>
      </c>
      <c r="D30" s="9">
        <v>0</v>
      </c>
      <c r="E30" s="9">
        <v>0</v>
      </c>
      <c r="F30" s="9">
        <v>0</v>
      </c>
      <c r="G30" s="9">
        <f t="shared" si="0"/>
        <v>282</v>
      </c>
      <c r="H30" s="9">
        <v>282</v>
      </c>
      <c r="I30" s="110">
        <v>0</v>
      </c>
      <c r="J30" s="9">
        <v>0</v>
      </c>
      <c r="K30" s="9">
        <v>0</v>
      </c>
      <c r="L30" s="9">
        <f t="shared" si="1"/>
        <v>282</v>
      </c>
      <c r="M30" s="9">
        <f t="shared" si="2"/>
        <v>0</v>
      </c>
      <c r="N30" s="9"/>
    </row>
    <row r="31" spans="1:14" ht="18" customHeight="1">
      <c r="A31" s="8">
        <v>21</v>
      </c>
      <c r="B31" s="243" t="s">
        <v>895</v>
      </c>
      <c r="C31" s="9">
        <v>548</v>
      </c>
      <c r="D31" s="9">
        <v>0</v>
      </c>
      <c r="E31" s="9">
        <v>0</v>
      </c>
      <c r="F31" s="9">
        <v>0</v>
      </c>
      <c r="G31" s="9">
        <f t="shared" si="0"/>
        <v>548</v>
      </c>
      <c r="H31" s="9">
        <v>548</v>
      </c>
      <c r="I31" s="110">
        <v>0</v>
      </c>
      <c r="J31" s="9">
        <v>0</v>
      </c>
      <c r="K31" s="9">
        <v>0</v>
      </c>
      <c r="L31" s="9">
        <f t="shared" si="1"/>
        <v>548</v>
      </c>
      <c r="M31" s="9">
        <f t="shared" si="2"/>
        <v>0</v>
      </c>
      <c r="N31" s="9"/>
    </row>
    <row r="32" spans="1:14" ht="18" customHeight="1">
      <c r="A32" s="8">
        <v>22</v>
      </c>
      <c r="B32" s="243" t="s">
        <v>896</v>
      </c>
      <c r="C32" s="9">
        <v>570</v>
      </c>
      <c r="D32" s="9">
        <v>18</v>
      </c>
      <c r="E32" s="9">
        <v>0</v>
      </c>
      <c r="F32" s="9">
        <v>8</v>
      </c>
      <c r="G32" s="9">
        <f t="shared" si="0"/>
        <v>596</v>
      </c>
      <c r="H32" s="9">
        <v>570</v>
      </c>
      <c r="I32" s="110">
        <v>18</v>
      </c>
      <c r="J32" s="9">
        <v>0</v>
      </c>
      <c r="K32" s="9">
        <v>8</v>
      </c>
      <c r="L32" s="9">
        <f t="shared" si="1"/>
        <v>596</v>
      </c>
      <c r="M32" s="9">
        <f t="shared" si="2"/>
        <v>0</v>
      </c>
      <c r="N32" s="9"/>
    </row>
    <row r="33" spans="1:14" ht="18" customHeight="1">
      <c r="A33" s="8">
        <v>23</v>
      </c>
      <c r="B33" s="243" t="s">
        <v>897</v>
      </c>
      <c r="C33" s="9">
        <v>645</v>
      </c>
      <c r="D33" s="9">
        <v>23</v>
      </c>
      <c r="E33" s="9">
        <v>9</v>
      </c>
      <c r="F33" s="9">
        <v>0</v>
      </c>
      <c r="G33" s="9">
        <v>677</v>
      </c>
      <c r="H33" s="9">
        <v>645</v>
      </c>
      <c r="I33" s="110">
        <v>23</v>
      </c>
      <c r="J33" s="9">
        <v>9</v>
      </c>
      <c r="K33" s="9">
        <v>0</v>
      </c>
      <c r="L33" s="9">
        <f t="shared" si="1"/>
        <v>677</v>
      </c>
      <c r="M33" s="9">
        <f t="shared" si="2"/>
        <v>0</v>
      </c>
      <c r="N33" s="9"/>
    </row>
    <row r="34" spans="1:14" ht="18" customHeight="1">
      <c r="A34" s="8">
        <v>24</v>
      </c>
      <c r="B34" s="243" t="s">
        <v>898</v>
      </c>
      <c r="C34" s="9">
        <v>431</v>
      </c>
      <c r="D34" s="9">
        <v>13</v>
      </c>
      <c r="E34" s="9">
        <v>0</v>
      </c>
      <c r="F34" s="9">
        <v>1</v>
      </c>
      <c r="G34" s="9">
        <f t="shared" si="0"/>
        <v>445</v>
      </c>
      <c r="H34" s="9">
        <v>431</v>
      </c>
      <c r="I34" s="110">
        <v>13</v>
      </c>
      <c r="J34" s="9">
        <v>0</v>
      </c>
      <c r="K34" s="9">
        <v>1</v>
      </c>
      <c r="L34" s="9">
        <f t="shared" si="1"/>
        <v>445</v>
      </c>
      <c r="M34" s="9">
        <f t="shared" si="2"/>
        <v>0</v>
      </c>
      <c r="N34" s="9"/>
    </row>
    <row r="35" spans="1:14" ht="18" customHeight="1">
      <c r="A35" s="8">
        <v>25</v>
      </c>
      <c r="B35" s="243" t="s">
        <v>899</v>
      </c>
      <c r="C35" s="9">
        <v>528</v>
      </c>
      <c r="D35" s="9">
        <v>0</v>
      </c>
      <c r="E35" s="9">
        <v>0</v>
      </c>
      <c r="F35" s="9">
        <v>1</v>
      </c>
      <c r="G35" s="9">
        <f t="shared" si="0"/>
        <v>529</v>
      </c>
      <c r="H35" s="9">
        <v>528</v>
      </c>
      <c r="I35" s="110">
        <v>0</v>
      </c>
      <c r="J35" s="9">
        <v>0</v>
      </c>
      <c r="K35" s="9">
        <v>1</v>
      </c>
      <c r="L35" s="9">
        <f t="shared" si="1"/>
        <v>529</v>
      </c>
      <c r="M35" s="9">
        <f t="shared" si="2"/>
        <v>0</v>
      </c>
      <c r="N35" s="9"/>
    </row>
    <row r="36" spans="1:14" ht="18" customHeight="1">
      <c r="A36" s="8">
        <v>26</v>
      </c>
      <c r="B36" s="243" t="s">
        <v>900</v>
      </c>
      <c r="C36" s="9">
        <v>495</v>
      </c>
      <c r="D36" s="9">
        <v>0</v>
      </c>
      <c r="E36" s="9">
        <v>0</v>
      </c>
      <c r="F36" s="9">
        <v>0</v>
      </c>
      <c r="G36" s="9">
        <f t="shared" si="0"/>
        <v>495</v>
      </c>
      <c r="H36" s="9">
        <v>495</v>
      </c>
      <c r="I36" s="110">
        <v>0</v>
      </c>
      <c r="J36" s="9">
        <v>0</v>
      </c>
      <c r="K36" s="9">
        <v>0</v>
      </c>
      <c r="L36" s="9">
        <f t="shared" si="1"/>
        <v>495</v>
      </c>
      <c r="M36" s="9">
        <f t="shared" si="2"/>
        <v>0</v>
      </c>
      <c r="N36" s="9"/>
    </row>
    <row r="37" spans="1:14" ht="18" customHeight="1">
      <c r="A37" s="8">
        <v>27</v>
      </c>
      <c r="B37" s="243" t="s">
        <v>901</v>
      </c>
      <c r="C37" s="9">
        <v>805</v>
      </c>
      <c r="D37" s="9">
        <v>0</v>
      </c>
      <c r="E37" s="9">
        <v>0</v>
      </c>
      <c r="F37" s="9">
        <v>0</v>
      </c>
      <c r="G37" s="9">
        <f t="shared" si="0"/>
        <v>805</v>
      </c>
      <c r="H37" s="9">
        <v>805</v>
      </c>
      <c r="I37" s="110">
        <v>0</v>
      </c>
      <c r="J37" s="9">
        <v>0</v>
      </c>
      <c r="K37" s="9">
        <v>0</v>
      </c>
      <c r="L37" s="9">
        <f t="shared" si="1"/>
        <v>805</v>
      </c>
      <c r="M37" s="9">
        <f t="shared" si="2"/>
        <v>0</v>
      </c>
      <c r="N37" s="9"/>
    </row>
    <row r="38" spans="1:14" ht="18" customHeight="1">
      <c r="A38" s="8">
        <v>28</v>
      </c>
      <c r="B38" s="243" t="s">
        <v>902</v>
      </c>
      <c r="C38" s="9">
        <v>609</v>
      </c>
      <c r="D38" s="9">
        <v>4</v>
      </c>
      <c r="E38" s="9">
        <v>0</v>
      </c>
      <c r="F38" s="9">
        <v>0</v>
      </c>
      <c r="G38" s="9">
        <f t="shared" si="0"/>
        <v>613</v>
      </c>
      <c r="H38" s="9">
        <v>609</v>
      </c>
      <c r="I38" s="110">
        <v>4</v>
      </c>
      <c r="J38" s="9">
        <v>0</v>
      </c>
      <c r="K38" s="9">
        <v>0</v>
      </c>
      <c r="L38" s="9">
        <f t="shared" si="1"/>
        <v>613</v>
      </c>
      <c r="M38" s="9">
        <f t="shared" si="2"/>
        <v>0</v>
      </c>
      <c r="N38" s="9"/>
    </row>
    <row r="39" spans="1:14" ht="18" customHeight="1">
      <c r="A39" s="8">
        <v>29</v>
      </c>
      <c r="B39" s="243" t="s">
        <v>903</v>
      </c>
      <c r="C39" s="9">
        <v>542</v>
      </c>
      <c r="D39" s="9">
        <v>2</v>
      </c>
      <c r="E39" s="9">
        <v>8</v>
      </c>
      <c r="F39" s="9">
        <v>8</v>
      </c>
      <c r="G39" s="9">
        <f t="shared" si="0"/>
        <v>560</v>
      </c>
      <c r="H39" s="9">
        <v>542</v>
      </c>
      <c r="I39" s="110">
        <v>2</v>
      </c>
      <c r="J39" s="9">
        <v>8</v>
      </c>
      <c r="K39" s="9">
        <v>8</v>
      </c>
      <c r="L39" s="9">
        <f t="shared" si="1"/>
        <v>560</v>
      </c>
      <c r="M39" s="9">
        <f t="shared" si="2"/>
        <v>0</v>
      </c>
      <c r="N39" s="9"/>
    </row>
    <row r="40" spans="1:14" ht="18" customHeight="1">
      <c r="A40" s="8">
        <v>30</v>
      </c>
      <c r="B40" s="243" t="s">
        <v>904</v>
      </c>
      <c r="C40" s="9">
        <v>555</v>
      </c>
      <c r="D40" s="9">
        <v>15</v>
      </c>
      <c r="E40" s="9">
        <v>0</v>
      </c>
      <c r="F40" s="9">
        <v>14</v>
      </c>
      <c r="G40" s="9">
        <f t="shared" si="0"/>
        <v>584</v>
      </c>
      <c r="H40" s="9">
        <v>555</v>
      </c>
      <c r="I40" s="110">
        <v>15</v>
      </c>
      <c r="J40" s="9">
        <v>0</v>
      </c>
      <c r="K40" s="9">
        <v>14</v>
      </c>
      <c r="L40" s="9">
        <f t="shared" si="1"/>
        <v>584</v>
      </c>
      <c r="M40" s="9">
        <f t="shared" si="2"/>
        <v>0</v>
      </c>
      <c r="N40" s="9"/>
    </row>
    <row r="41" spans="1:14" ht="18" customHeight="1">
      <c r="A41" s="8">
        <v>31</v>
      </c>
      <c r="B41" s="243" t="s">
        <v>905</v>
      </c>
      <c r="C41" s="9">
        <v>495</v>
      </c>
      <c r="D41" s="9">
        <v>1</v>
      </c>
      <c r="E41" s="9">
        <v>0</v>
      </c>
      <c r="F41" s="9">
        <v>0</v>
      </c>
      <c r="G41" s="9">
        <f t="shared" si="0"/>
        <v>496</v>
      </c>
      <c r="H41" s="9">
        <v>495</v>
      </c>
      <c r="I41" s="110">
        <v>1</v>
      </c>
      <c r="J41" s="9">
        <v>0</v>
      </c>
      <c r="K41" s="9">
        <v>0</v>
      </c>
      <c r="L41" s="9">
        <f t="shared" si="1"/>
        <v>496</v>
      </c>
      <c r="M41" s="9">
        <f t="shared" si="2"/>
        <v>0</v>
      </c>
      <c r="N41" s="9"/>
    </row>
    <row r="42" spans="1:14" ht="18" customHeight="1">
      <c r="A42" s="8">
        <v>32</v>
      </c>
      <c r="B42" s="243" t="s">
        <v>906</v>
      </c>
      <c r="C42" s="9">
        <v>373</v>
      </c>
      <c r="D42" s="9">
        <v>6</v>
      </c>
      <c r="E42" s="9">
        <v>0</v>
      </c>
      <c r="F42" s="9">
        <v>2</v>
      </c>
      <c r="G42" s="9">
        <f t="shared" si="0"/>
        <v>381</v>
      </c>
      <c r="H42" s="9">
        <v>373</v>
      </c>
      <c r="I42" s="110">
        <v>6</v>
      </c>
      <c r="J42" s="9">
        <v>0</v>
      </c>
      <c r="K42" s="9">
        <v>2</v>
      </c>
      <c r="L42" s="9">
        <f t="shared" si="1"/>
        <v>381</v>
      </c>
      <c r="M42" s="9">
        <f t="shared" si="2"/>
        <v>0</v>
      </c>
      <c r="N42" s="9"/>
    </row>
    <row r="43" spans="1:14" ht="18" customHeight="1">
      <c r="A43" s="8">
        <v>33</v>
      </c>
      <c r="B43" s="243" t="s">
        <v>907</v>
      </c>
      <c r="C43" s="9">
        <v>711</v>
      </c>
      <c r="D43" s="9">
        <v>0</v>
      </c>
      <c r="E43" s="9">
        <v>0</v>
      </c>
      <c r="F43" s="9">
        <v>0</v>
      </c>
      <c r="G43" s="9">
        <f t="shared" si="0"/>
        <v>711</v>
      </c>
      <c r="H43" s="9">
        <v>711</v>
      </c>
      <c r="I43" s="110">
        <v>0</v>
      </c>
      <c r="J43" s="9">
        <v>0</v>
      </c>
      <c r="K43" s="9">
        <v>0</v>
      </c>
      <c r="L43" s="9">
        <f t="shared" si="1"/>
        <v>711</v>
      </c>
      <c r="M43" s="9">
        <f t="shared" si="2"/>
        <v>0</v>
      </c>
      <c r="N43" s="9"/>
    </row>
    <row r="44" spans="1:14" ht="18" customHeight="1">
      <c r="A44" s="8">
        <v>34</v>
      </c>
      <c r="B44" s="243" t="s">
        <v>908</v>
      </c>
      <c r="C44" s="9">
        <v>651</v>
      </c>
      <c r="D44" s="9">
        <v>0</v>
      </c>
      <c r="E44" s="9">
        <v>0</v>
      </c>
      <c r="F44" s="9">
        <v>15</v>
      </c>
      <c r="G44" s="9">
        <f t="shared" si="0"/>
        <v>666</v>
      </c>
      <c r="H44" s="9">
        <v>651</v>
      </c>
      <c r="I44" s="110">
        <v>0</v>
      </c>
      <c r="J44" s="9">
        <v>0</v>
      </c>
      <c r="K44" s="9">
        <v>15</v>
      </c>
      <c r="L44" s="9">
        <f t="shared" si="1"/>
        <v>666</v>
      </c>
      <c r="M44" s="9">
        <f t="shared" si="2"/>
        <v>0</v>
      </c>
      <c r="N44" s="9"/>
    </row>
    <row r="45" spans="1:14" ht="18" customHeight="1">
      <c r="A45" s="8">
        <v>35</v>
      </c>
      <c r="B45" s="243" t="s">
        <v>909</v>
      </c>
      <c r="C45" s="9">
        <v>742</v>
      </c>
      <c r="D45" s="9">
        <v>4</v>
      </c>
      <c r="E45" s="9">
        <v>18</v>
      </c>
      <c r="F45" s="9">
        <v>9</v>
      </c>
      <c r="G45" s="9">
        <f t="shared" si="0"/>
        <v>773</v>
      </c>
      <c r="H45" s="9">
        <v>742</v>
      </c>
      <c r="I45" s="110">
        <v>4</v>
      </c>
      <c r="J45" s="9">
        <v>18</v>
      </c>
      <c r="K45" s="9">
        <v>9</v>
      </c>
      <c r="L45" s="9">
        <f t="shared" si="1"/>
        <v>773</v>
      </c>
      <c r="M45" s="9">
        <f t="shared" si="2"/>
        <v>0</v>
      </c>
      <c r="N45" s="9"/>
    </row>
    <row r="46" spans="1:14" ht="18" customHeight="1">
      <c r="A46" s="8">
        <v>36</v>
      </c>
      <c r="B46" s="243" t="s">
        <v>910</v>
      </c>
      <c r="C46" s="9">
        <v>564</v>
      </c>
      <c r="D46" s="9">
        <v>0</v>
      </c>
      <c r="E46" s="9">
        <v>0</v>
      </c>
      <c r="F46" s="9">
        <v>0</v>
      </c>
      <c r="G46" s="9">
        <f t="shared" si="0"/>
        <v>564</v>
      </c>
      <c r="H46" s="9">
        <v>564</v>
      </c>
      <c r="I46" s="110">
        <v>0</v>
      </c>
      <c r="J46" s="9">
        <v>0</v>
      </c>
      <c r="K46" s="9">
        <v>0</v>
      </c>
      <c r="L46" s="9">
        <f t="shared" si="1"/>
        <v>564</v>
      </c>
      <c r="M46" s="9">
        <f t="shared" si="2"/>
        <v>0</v>
      </c>
      <c r="N46" s="9"/>
    </row>
    <row r="47" spans="1:14" ht="18" customHeight="1">
      <c r="A47" s="8">
        <v>37</v>
      </c>
      <c r="B47" s="243" t="s">
        <v>911</v>
      </c>
      <c r="C47" s="9">
        <v>942</v>
      </c>
      <c r="D47" s="9">
        <v>12</v>
      </c>
      <c r="E47" s="9">
        <v>38</v>
      </c>
      <c r="F47" s="9">
        <v>55</v>
      </c>
      <c r="G47" s="9">
        <f t="shared" si="0"/>
        <v>1047</v>
      </c>
      <c r="H47" s="9">
        <v>942</v>
      </c>
      <c r="I47" s="110">
        <v>12</v>
      </c>
      <c r="J47" s="9">
        <v>38</v>
      </c>
      <c r="K47" s="9">
        <v>55</v>
      </c>
      <c r="L47" s="9">
        <f t="shared" si="1"/>
        <v>1047</v>
      </c>
      <c r="M47" s="9">
        <f t="shared" si="2"/>
        <v>0</v>
      </c>
      <c r="N47" s="9"/>
    </row>
    <row r="48" spans="1:14" ht="18" customHeight="1">
      <c r="A48" s="8">
        <v>38</v>
      </c>
      <c r="B48" s="243" t="s">
        <v>912</v>
      </c>
      <c r="C48" s="9">
        <v>934</v>
      </c>
      <c r="D48" s="9">
        <v>8</v>
      </c>
      <c r="E48" s="9">
        <v>0</v>
      </c>
      <c r="F48" s="9">
        <v>0</v>
      </c>
      <c r="G48" s="9">
        <f t="shared" si="0"/>
        <v>942</v>
      </c>
      <c r="H48" s="9">
        <v>934</v>
      </c>
      <c r="I48" s="110">
        <v>8</v>
      </c>
      <c r="J48" s="9">
        <v>0</v>
      </c>
      <c r="K48" s="9">
        <v>0</v>
      </c>
      <c r="L48" s="9">
        <f t="shared" si="1"/>
        <v>942</v>
      </c>
      <c r="M48" s="9">
        <f t="shared" si="2"/>
        <v>0</v>
      </c>
      <c r="N48" s="9"/>
    </row>
    <row r="49" spans="1:14" ht="18" customHeight="1">
      <c r="A49" s="8">
        <v>39</v>
      </c>
      <c r="B49" s="243" t="s">
        <v>913</v>
      </c>
      <c r="C49" s="9">
        <v>931</v>
      </c>
      <c r="D49" s="9">
        <v>8</v>
      </c>
      <c r="E49" s="9">
        <v>0</v>
      </c>
      <c r="F49" s="9">
        <v>30</v>
      </c>
      <c r="G49" s="9">
        <f t="shared" si="0"/>
        <v>969</v>
      </c>
      <c r="H49" s="9">
        <v>929</v>
      </c>
      <c r="I49" s="110">
        <v>8</v>
      </c>
      <c r="J49" s="9">
        <v>0</v>
      </c>
      <c r="K49" s="9">
        <v>29</v>
      </c>
      <c r="L49" s="9">
        <f t="shared" si="1"/>
        <v>966</v>
      </c>
      <c r="M49" s="9">
        <f t="shared" si="2"/>
        <v>3</v>
      </c>
      <c r="N49" s="9"/>
    </row>
    <row r="50" spans="1:14" ht="18" customHeight="1">
      <c r="A50" s="8">
        <v>40</v>
      </c>
      <c r="B50" s="243" t="s">
        <v>914</v>
      </c>
      <c r="C50" s="9">
        <v>674</v>
      </c>
      <c r="D50" s="9">
        <v>2</v>
      </c>
      <c r="E50" s="9">
        <v>0</v>
      </c>
      <c r="F50" s="9">
        <v>35</v>
      </c>
      <c r="G50" s="9">
        <f t="shared" si="0"/>
        <v>711</v>
      </c>
      <c r="H50" s="9">
        <v>674</v>
      </c>
      <c r="I50" s="110">
        <v>2</v>
      </c>
      <c r="J50" s="9">
        <v>0</v>
      </c>
      <c r="K50" s="9">
        <v>35</v>
      </c>
      <c r="L50" s="9">
        <f t="shared" si="1"/>
        <v>711</v>
      </c>
      <c r="M50" s="9">
        <f t="shared" si="2"/>
        <v>0</v>
      </c>
      <c r="N50" s="9"/>
    </row>
    <row r="51" spans="1:14" ht="18" customHeight="1">
      <c r="A51" s="8">
        <v>41</v>
      </c>
      <c r="B51" s="243" t="s">
        <v>915</v>
      </c>
      <c r="C51" s="9">
        <v>749</v>
      </c>
      <c r="D51" s="9">
        <v>3</v>
      </c>
      <c r="E51" s="9">
        <v>0</v>
      </c>
      <c r="F51" s="9">
        <v>10</v>
      </c>
      <c r="G51" s="9">
        <f t="shared" si="0"/>
        <v>762</v>
      </c>
      <c r="H51" s="9">
        <v>749</v>
      </c>
      <c r="I51" s="110">
        <v>3</v>
      </c>
      <c r="J51" s="9">
        <v>0</v>
      </c>
      <c r="K51" s="9">
        <v>10</v>
      </c>
      <c r="L51" s="9">
        <f t="shared" si="1"/>
        <v>762</v>
      </c>
      <c r="M51" s="9">
        <f t="shared" si="2"/>
        <v>0</v>
      </c>
      <c r="N51" s="9"/>
    </row>
    <row r="52" spans="1:14" ht="18" customHeight="1">
      <c r="A52" s="8">
        <v>42</v>
      </c>
      <c r="B52" s="243" t="s">
        <v>916</v>
      </c>
      <c r="C52" s="9">
        <v>490</v>
      </c>
      <c r="D52" s="9">
        <v>0</v>
      </c>
      <c r="E52" s="9">
        <v>0</v>
      </c>
      <c r="F52" s="9">
        <v>4</v>
      </c>
      <c r="G52" s="9">
        <f t="shared" si="0"/>
        <v>494</v>
      </c>
      <c r="H52" s="9">
        <v>490</v>
      </c>
      <c r="I52" s="110">
        <v>0</v>
      </c>
      <c r="J52" s="9">
        <v>0</v>
      </c>
      <c r="K52" s="9">
        <v>4</v>
      </c>
      <c r="L52" s="9">
        <v>494</v>
      </c>
      <c r="M52" s="9">
        <f t="shared" si="2"/>
        <v>0</v>
      </c>
      <c r="N52" s="9"/>
    </row>
    <row r="53" spans="1:14" ht="18" customHeight="1">
      <c r="A53" s="8">
        <v>43</v>
      </c>
      <c r="B53" s="243" t="s">
        <v>917</v>
      </c>
      <c r="C53" s="9">
        <v>438</v>
      </c>
      <c r="D53" s="9">
        <v>0</v>
      </c>
      <c r="E53" s="9">
        <v>0</v>
      </c>
      <c r="F53" s="9">
        <v>0</v>
      </c>
      <c r="G53" s="9">
        <f t="shared" si="0"/>
        <v>438</v>
      </c>
      <c r="H53" s="9">
        <v>438</v>
      </c>
      <c r="I53" s="110">
        <v>0</v>
      </c>
      <c r="J53" s="9">
        <v>0</v>
      </c>
      <c r="K53" s="9">
        <v>0</v>
      </c>
      <c r="L53" s="9">
        <f t="shared" si="1"/>
        <v>438</v>
      </c>
      <c r="M53" s="9">
        <f t="shared" si="2"/>
        <v>0</v>
      </c>
      <c r="N53" s="9"/>
    </row>
    <row r="54" spans="1:14" ht="18" customHeight="1">
      <c r="A54" s="8">
        <v>44</v>
      </c>
      <c r="B54" s="243" t="s">
        <v>918</v>
      </c>
      <c r="C54" s="9">
        <v>280</v>
      </c>
      <c r="D54" s="9">
        <v>0</v>
      </c>
      <c r="E54" s="9">
        <v>0</v>
      </c>
      <c r="F54" s="9">
        <v>21</v>
      </c>
      <c r="G54" s="9">
        <f t="shared" si="0"/>
        <v>301</v>
      </c>
      <c r="H54" s="9">
        <v>280</v>
      </c>
      <c r="I54" s="110">
        <v>0</v>
      </c>
      <c r="J54" s="9">
        <v>0</v>
      </c>
      <c r="K54" s="9">
        <v>21</v>
      </c>
      <c r="L54" s="9">
        <f t="shared" si="1"/>
        <v>301</v>
      </c>
      <c r="M54" s="9">
        <f t="shared" si="2"/>
        <v>0</v>
      </c>
      <c r="N54" s="9"/>
    </row>
    <row r="55" spans="1:14" ht="18" customHeight="1">
      <c r="A55" s="8">
        <v>45</v>
      </c>
      <c r="B55" s="243" t="s">
        <v>919</v>
      </c>
      <c r="C55" s="9">
        <v>705</v>
      </c>
      <c r="D55" s="9">
        <v>0</v>
      </c>
      <c r="E55" s="9">
        <v>0</v>
      </c>
      <c r="F55" s="9">
        <v>0</v>
      </c>
      <c r="G55" s="9">
        <f t="shared" si="0"/>
        <v>705</v>
      </c>
      <c r="H55" s="9">
        <v>705</v>
      </c>
      <c r="I55" s="110">
        <v>0</v>
      </c>
      <c r="J55" s="9">
        <v>0</v>
      </c>
      <c r="K55" s="9">
        <v>0</v>
      </c>
      <c r="L55" s="9">
        <f t="shared" si="1"/>
        <v>705</v>
      </c>
      <c r="M55" s="9">
        <f t="shared" si="2"/>
        <v>0</v>
      </c>
      <c r="N55" s="9"/>
    </row>
    <row r="56" spans="1:14" ht="18" customHeight="1">
      <c r="A56" s="8">
        <v>46</v>
      </c>
      <c r="B56" s="243" t="s">
        <v>920</v>
      </c>
      <c r="C56" s="9">
        <v>641</v>
      </c>
      <c r="D56" s="9">
        <v>4</v>
      </c>
      <c r="E56" s="9">
        <v>4</v>
      </c>
      <c r="F56" s="9">
        <v>0</v>
      </c>
      <c r="G56" s="9">
        <f t="shared" si="0"/>
        <v>649</v>
      </c>
      <c r="H56" s="9">
        <v>635</v>
      </c>
      <c r="I56" s="110">
        <v>1</v>
      </c>
      <c r="J56" s="9">
        <v>0</v>
      </c>
      <c r="K56" s="9">
        <v>2</v>
      </c>
      <c r="L56" s="9">
        <f t="shared" si="1"/>
        <v>638</v>
      </c>
      <c r="M56" s="9">
        <f t="shared" si="2"/>
        <v>11</v>
      </c>
      <c r="N56" s="9"/>
    </row>
    <row r="57" spans="1:14" ht="18" customHeight="1">
      <c r="A57" s="8">
        <v>47</v>
      </c>
      <c r="B57" s="243" t="s">
        <v>921</v>
      </c>
      <c r="C57" s="9">
        <v>507</v>
      </c>
      <c r="D57" s="9">
        <v>1</v>
      </c>
      <c r="E57" s="9">
        <v>0</v>
      </c>
      <c r="F57" s="9">
        <v>7</v>
      </c>
      <c r="G57" s="9">
        <f t="shared" si="0"/>
        <v>515</v>
      </c>
      <c r="H57" s="9">
        <v>507</v>
      </c>
      <c r="I57" s="110">
        <v>1</v>
      </c>
      <c r="J57" s="9">
        <v>0</v>
      </c>
      <c r="K57" s="9">
        <v>7</v>
      </c>
      <c r="L57" s="9">
        <f t="shared" si="1"/>
        <v>515</v>
      </c>
      <c r="M57" s="9">
        <f t="shared" si="2"/>
        <v>0</v>
      </c>
      <c r="N57" s="9"/>
    </row>
    <row r="58" spans="1:14" ht="18" customHeight="1">
      <c r="A58" s="8">
        <v>48</v>
      </c>
      <c r="B58" s="243" t="s">
        <v>922</v>
      </c>
      <c r="C58" s="9">
        <v>599</v>
      </c>
      <c r="D58" s="9">
        <v>3</v>
      </c>
      <c r="E58" s="9">
        <v>0</v>
      </c>
      <c r="F58" s="9">
        <v>6</v>
      </c>
      <c r="G58" s="9">
        <f t="shared" si="0"/>
        <v>608</v>
      </c>
      <c r="H58" s="9">
        <v>599</v>
      </c>
      <c r="I58" s="110">
        <v>3</v>
      </c>
      <c r="J58" s="9">
        <v>0</v>
      </c>
      <c r="K58" s="9">
        <v>6</v>
      </c>
      <c r="L58" s="9">
        <f t="shared" si="1"/>
        <v>608</v>
      </c>
      <c r="M58" s="9">
        <f t="shared" si="2"/>
        <v>0</v>
      </c>
      <c r="N58" s="9"/>
    </row>
    <row r="59" spans="1:14" ht="18" customHeight="1">
      <c r="A59" s="8">
        <v>49</v>
      </c>
      <c r="B59" s="243" t="s">
        <v>923</v>
      </c>
      <c r="C59" s="9">
        <v>728</v>
      </c>
      <c r="D59" s="9">
        <v>0</v>
      </c>
      <c r="E59" s="9">
        <v>0</v>
      </c>
      <c r="F59" s="9">
        <v>0</v>
      </c>
      <c r="G59" s="9">
        <f t="shared" si="0"/>
        <v>728</v>
      </c>
      <c r="H59" s="9">
        <v>728</v>
      </c>
      <c r="I59" s="110">
        <v>0</v>
      </c>
      <c r="J59" s="9">
        <v>0</v>
      </c>
      <c r="K59" s="9">
        <v>0</v>
      </c>
      <c r="L59" s="9">
        <f t="shared" si="1"/>
        <v>728</v>
      </c>
      <c r="M59" s="9">
        <f t="shared" si="2"/>
        <v>0</v>
      </c>
      <c r="N59" s="9"/>
    </row>
    <row r="60" spans="1:14" ht="18" customHeight="1">
      <c r="A60" s="8">
        <v>50</v>
      </c>
      <c r="B60" s="243" t="s">
        <v>924</v>
      </c>
      <c r="C60" s="9">
        <v>381</v>
      </c>
      <c r="D60" s="9">
        <v>0</v>
      </c>
      <c r="E60" s="9">
        <v>0</v>
      </c>
      <c r="F60" s="9">
        <v>0</v>
      </c>
      <c r="G60" s="9">
        <f t="shared" si="0"/>
        <v>381</v>
      </c>
      <c r="H60" s="9">
        <v>380</v>
      </c>
      <c r="I60" s="110">
        <v>0</v>
      </c>
      <c r="J60" s="9">
        <v>0</v>
      </c>
      <c r="K60" s="9">
        <v>0</v>
      </c>
      <c r="L60" s="9">
        <f t="shared" si="1"/>
        <v>380</v>
      </c>
      <c r="M60" s="9">
        <f t="shared" si="2"/>
        <v>1</v>
      </c>
      <c r="N60" s="9"/>
    </row>
    <row r="61" spans="1:14" ht="18" customHeight="1">
      <c r="A61" s="8">
        <v>51</v>
      </c>
      <c r="B61" s="243" t="s">
        <v>925</v>
      </c>
      <c r="C61" s="9">
        <v>768</v>
      </c>
      <c r="D61" s="9">
        <v>2</v>
      </c>
      <c r="E61" s="9">
        <v>0</v>
      </c>
      <c r="F61" s="9">
        <v>62</v>
      </c>
      <c r="G61" s="9">
        <f t="shared" si="0"/>
        <v>832</v>
      </c>
      <c r="H61" s="9">
        <v>768</v>
      </c>
      <c r="I61" s="110">
        <v>2</v>
      </c>
      <c r="J61" s="9">
        <v>0</v>
      </c>
      <c r="K61" s="9">
        <v>62</v>
      </c>
      <c r="L61" s="9">
        <f t="shared" si="1"/>
        <v>832</v>
      </c>
      <c r="M61" s="9">
        <f t="shared" si="2"/>
        <v>0</v>
      </c>
      <c r="N61" s="9"/>
    </row>
    <row r="62" spans="1:14" ht="18" customHeight="1">
      <c r="A62" s="3" t="s">
        <v>19</v>
      </c>
      <c r="B62" s="9"/>
      <c r="C62" s="26">
        <f>SUM(C11:C61)</f>
        <v>30138</v>
      </c>
      <c r="D62" s="26">
        <f t="shared" ref="D62:F62" si="3">SUM(D11:D61)</f>
        <v>247</v>
      </c>
      <c r="E62" s="26">
        <f t="shared" si="3"/>
        <v>144</v>
      </c>
      <c r="F62" s="26">
        <f t="shared" si="3"/>
        <v>688</v>
      </c>
      <c r="G62" s="26">
        <f t="shared" si="0"/>
        <v>31217</v>
      </c>
      <c r="H62" s="26">
        <f>SUM(H11:H61)</f>
        <v>30122</v>
      </c>
      <c r="I62" s="26">
        <f t="shared" ref="I62:K62" si="4">SUM(I11:I61)</f>
        <v>243</v>
      </c>
      <c r="J62" s="26">
        <f t="shared" si="4"/>
        <v>140</v>
      </c>
      <c r="K62" s="26">
        <f t="shared" si="4"/>
        <v>688</v>
      </c>
      <c r="L62" s="26">
        <f t="shared" si="1"/>
        <v>31193</v>
      </c>
      <c r="M62" s="9">
        <f t="shared" si="2"/>
        <v>24</v>
      </c>
      <c r="N62" s="9"/>
    </row>
    <row r="63" spans="1:14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>
      <c r="A64" s="11" t="s">
        <v>8</v>
      </c>
      <c r="G64" s="273">
        <f>G62-E62</f>
        <v>31073</v>
      </c>
    </row>
    <row r="65" spans="1:14">
      <c r="A65" t="s">
        <v>9</v>
      </c>
    </row>
    <row r="66" spans="1:14">
      <c r="A66" t="s">
        <v>10</v>
      </c>
      <c r="K66" s="12" t="s">
        <v>11</v>
      </c>
      <c r="L66" s="12" t="s">
        <v>11</v>
      </c>
      <c r="M66" s="12"/>
      <c r="N66" s="12" t="s">
        <v>11</v>
      </c>
    </row>
    <row r="67" spans="1:14">
      <c r="A67" s="16" t="s">
        <v>430</v>
      </c>
      <c r="J67" s="12"/>
      <c r="K67" s="12"/>
      <c r="L67" s="12"/>
    </row>
    <row r="68" spans="1:14">
      <c r="C68" s="16" t="s">
        <v>431</v>
      </c>
      <c r="E68" s="13"/>
      <c r="F68" s="13"/>
      <c r="G68" s="13"/>
      <c r="H68" s="13"/>
      <c r="I68" s="13"/>
      <c r="J68" s="13"/>
      <c r="K68" s="13"/>
      <c r="L68" s="13"/>
      <c r="M68" s="13"/>
    </row>
    <row r="69" spans="1:14"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5.75" customHeight="1">
      <c r="A71" s="14" t="s">
        <v>12</v>
      </c>
      <c r="B71" s="14"/>
      <c r="C71" s="14"/>
      <c r="D71" s="14"/>
      <c r="E71" s="14"/>
      <c r="F71" s="14"/>
      <c r="G71" s="14"/>
      <c r="H71" s="14"/>
      <c r="K71" s="15"/>
      <c r="L71" s="1089" t="s">
        <v>13</v>
      </c>
      <c r="M71" s="1089"/>
      <c r="N71" s="1089"/>
    </row>
    <row r="72" spans="1:14" ht="15.75" customHeight="1">
      <c r="A72" s="1089" t="s">
        <v>14</v>
      </c>
      <c r="B72" s="1089"/>
      <c r="C72" s="1089"/>
      <c r="D72" s="1089"/>
      <c r="E72" s="1089"/>
      <c r="F72" s="1089"/>
      <c r="G72" s="1089"/>
      <c r="H72" s="1089"/>
      <c r="I72" s="1089"/>
      <c r="J72" s="1089"/>
      <c r="K72" s="1089"/>
      <c r="L72" s="1089"/>
      <c r="M72" s="1089"/>
      <c r="N72" s="1089"/>
    </row>
    <row r="73" spans="1:14" ht="15.75">
      <c r="A73" s="1089" t="s">
        <v>15</v>
      </c>
      <c r="B73" s="1089"/>
      <c r="C73" s="1089"/>
      <c r="D73" s="1089"/>
      <c r="E73" s="1089"/>
      <c r="F73" s="1089"/>
      <c r="G73" s="1089"/>
      <c r="H73" s="1089"/>
      <c r="I73" s="1089"/>
      <c r="J73" s="1089"/>
      <c r="K73" s="1089"/>
      <c r="L73" s="1089"/>
      <c r="M73" s="1089"/>
      <c r="N73" s="1089"/>
    </row>
    <row r="74" spans="1:14">
      <c r="K74" s="989" t="s">
        <v>85</v>
      </c>
      <c r="L74" s="989"/>
      <c r="M74" s="989"/>
      <c r="N74" s="989"/>
    </row>
    <row r="75" spans="1:14">
      <c r="A75" s="1088"/>
      <c r="B75" s="1088"/>
      <c r="C75" s="1088"/>
      <c r="D75" s="1088"/>
      <c r="E75" s="1088"/>
      <c r="F75" s="1088"/>
      <c r="G75" s="1088"/>
      <c r="H75" s="1088"/>
      <c r="I75" s="1088"/>
      <c r="J75" s="1088"/>
      <c r="K75" s="1088"/>
      <c r="L75" s="1088"/>
      <c r="M75" s="1088"/>
      <c r="N75" s="1088"/>
    </row>
  </sheetData>
  <mergeCells count="17">
    <mergeCell ref="D1:J1"/>
    <mergeCell ref="A2:N2"/>
    <mergeCell ref="A3:N3"/>
    <mergeCell ref="A5:N5"/>
    <mergeCell ref="L7:N7"/>
    <mergeCell ref="A7:C7"/>
    <mergeCell ref="A75:N75"/>
    <mergeCell ref="N8:N9"/>
    <mergeCell ref="L71:N71"/>
    <mergeCell ref="A72:N72"/>
    <mergeCell ref="A73:N73"/>
    <mergeCell ref="K74:N74"/>
    <mergeCell ref="A8:A9"/>
    <mergeCell ref="B8:B9"/>
    <mergeCell ref="C8:G8"/>
    <mergeCell ref="H8:L8"/>
    <mergeCell ref="M8:M9"/>
  </mergeCells>
  <phoneticPr fontId="0" type="noConversion"/>
  <printOptions horizontalCentered="1"/>
  <pageMargins left="0.70866141732283505" right="0.70866141732283505" top="0.23622047244094499" bottom="0" header="0.31496062992126" footer="0.31496062992126"/>
  <pageSetup paperSize="9" scale="78" orientation="landscape" r:id="rId1"/>
  <rowBreaks count="1" manualBreakCount="1">
    <brk id="3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view="pageBreakPreview" topLeftCell="A43" zoomScale="80" zoomScaleSheetLayoutView="80" workbookViewId="0">
      <selection activeCell="G64" sqref="G64:G65"/>
    </sheetView>
  </sheetViews>
  <sheetFormatPr defaultRowHeight="12.75"/>
  <cols>
    <col min="1" max="1" width="7.140625" style="16" customWidth="1"/>
    <col min="2" max="2" width="15.28515625" style="16" customWidth="1"/>
    <col min="3" max="3" width="10.28515625" style="16" customWidth="1"/>
    <col min="4" max="4" width="9.28515625" style="16" customWidth="1"/>
    <col min="5" max="6" width="9.140625" style="16"/>
    <col min="7" max="7" width="11.7109375" style="16" customWidth="1"/>
    <col min="8" max="8" width="11" style="16" customWidth="1"/>
    <col min="9" max="9" width="9.7109375" style="16" customWidth="1"/>
    <col min="10" max="10" width="9.5703125" style="16" customWidth="1"/>
    <col min="11" max="11" width="11.7109375" style="16" customWidth="1"/>
    <col min="12" max="12" width="10.7109375" style="16" customWidth="1"/>
    <col min="13" max="13" width="10.5703125" style="16" customWidth="1"/>
    <col min="14" max="14" width="8.7109375" style="16" customWidth="1"/>
    <col min="15" max="15" width="8.85546875" style="16" customWidth="1"/>
    <col min="16" max="16" width="9.140625" style="16"/>
    <col min="17" max="17" width="11" style="16" customWidth="1"/>
    <col min="18" max="16384" width="9.140625" style="16"/>
  </cols>
  <sheetData>
    <row r="1" spans="1:21" customFormat="1" ht="12.75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985" t="s">
        <v>61</v>
      </c>
      <c r="P1" s="985"/>
      <c r="Q1" s="985"/>
    </row>
    <row r="2" spans="1:21" customFormat="1" ht="15">
      <c r="A2" s="1094" t="s">
        <v>0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36"/>
      <c r="N2" s="36"/>
      <c r="O2" s="36"/>
      <c r="P2" s="36"/>
    </row>
    <row r="3" spans="1:21" customFormat="1" ht="20.25">
      <c r="A3" s="987" t="s">
        <v>734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35"/>
      <c r="N3" s="35"/>
      <c r="O3" s="35"/>
      <c r="P3" s="35"/>
    </row>
    <row r="4" spans="1:21" customFormat="1" ht="11.25" customHeight="1"/>
    <row r="5" spans="1:21" customFormat="1" ht="15.75" customHeight="1">
      <c r="A5" s="1095" t="s">
        <v>790</v>
      </c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095"/>
      <c r="N5" s="1095"/>
      <c r="O5" s="1095"/>
      <c r="P5" s="16"/>
    </row>
    <row r="7" spans="1:21" ht="17.45" customHeight="1">
      <c r="A7" s="990" t="s">
        <v>999</v>
      </c>
      <c r="B7" s="990"/>
      <c r="C7" s="990"/>
      <c r="N7" s="1083" t="s">
        <v>814</v>
      </c>
      <c r="O7" s="1083"/>
      <c r="P7" s="1083"/>
      <c r="Q7" s="1083"/>
    </row>
    <row r="8" spans="1:21" ht="24" customHeight="1">
      <c r="A8" s="983" t="s">
        <v>2</v>
      </c>
      <c r="B8" s="983" t="s">
        <v>3</v>
      </c>
      <c r="C8" s="999" t="s">
        <v>753</v>
      </c>
      <c r="D8" s="999"/>
      <c r="E8" s="999"/>
      <c r="F8" s="999"/>
      <c r="G8" s="999"/>
      <c r="H8" s="966" t="s">
        <v>625</v>
      </c>
      <c r="I8" s="999"/>
      <c r="J8" s="999"/>
      <c r="K8" s="999"/>
      <c r="L8" s="999"/>
      <c r="M8" s="1022" t="s">
        <v>112</v>
      </c>
      <c r="N8" s="1097"/>
      <c r="O8" s="1097"/>
      <c r="P8" s="1097"/>
      <c r="Q8" s="1023"/>
    </row>
    <row r="9" spans="1:21" s="15" customFormat="1" ht="60" customHeight="1">
      <c r="A9" s="983"/>
      <c r="B9" s="983"/>
      <c r="C9" s="5" t="s">
        <v>212</v>
      </c>
      <c r="D9" s="5" t="s">
        <v>213</v>
      </c>
      <c r="E9" s="5" t="s">
        <v>357</v>
      </c>
      <c r="F9" s="5" t="s">
        <v>219</v>
      </c>
      <c r="G9" s="5" t="s">
        <v>117</v>
      </c>
      <c r="H9" s="79" t="s">
        <v>212</v>
      </c>
      <c r="I9" s="5" t="s">
        <v>213</v>
      </c>
      <c r="J9" s="5" t="s">
        <v>357</v>
      </c>
      <c r="K9" s="7" t="s">
        <v>219</v>
      </c>
      <c r="L9" s="5" t="s">
        <v>360</v>
      </c>
      <c r="M9" s="5" t="s">
        <v>212</v>
      </c>
      <c r="N9" s="5" t="s">
        <v>213</v>
      </c>
      <c r="O9" s="5" t="s">
        <v>357</v>
      </c>
      <c r="P9" s="7" t="s">
        <v>219</v>
      </c>
      <c r="Q9" s="5" t="s">
        <v>119</v>
      </c>
      <c r="R9" s="27"/>
    </row>
    <row r="10" spans="1:21" s="54" customFormat="1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  <c r="L10" s="274">
        <v>12</v>
      </c>
      <c r="M10" s="53">
        <v>13</v>
      </c>
      <c r="N10" s="53">
        <v>14</v>
      </c>
      <c r="O10" s="53">
        <v>15</v>
      </c>
      <c r="P10" s="53">
        <v>16</v>
      </c>
      <c r="Q10" s="53">
        <v>17</v>
      </c>
    </row>
    <row r="11" spans="1:21" ht="18" customHeight="1">
      <c r="A11" s="17">
        <v>1</v>
      </c>
      <c r="B11" s="243" t="s">
        <v>875</v>
      </c>
      <c r="C11" s="18">
        <v>27139</v>
      </c>
      <c r="D11" s="18">
        <v>50</v>
      </c>
      <c r="E11" s="18">
        <v>0</v>
      </c>
      <c r="F11" s="18">
        <v>61</v>
      </c>
      <c r="G11" s="18">
        <f>C11+D11+E11+F11</f>
        <v>27250</v>
      </c>
      <c r="H11" s="25">
        <v>21711</v>
      </c>
      <c r="I11" s="18">
        <v>40</v>
      </c>
      <c r="J11" s="18">
        <v>0</v>
      </c>
      <c r="K11" s="18">
        <v>49</v>
      </c>
      <c r="L11" s="18">
        <f>H11+I11+J11+K11</f>
        <v>21800</v>
      </c>
      <c r="M11" s="18">
        <v>3538893</v>
      </c>
      <c r="N11" s="18">
        <v>6520</v>
      </c>
      <c r="O11" s="18">
        <v>0</v>
      </c>
      <c r="P11" s="18">
        <v>7987</v>
      </c>
      <c r="Q11" s="18">
        <f>M11+N11+O11+P11</f>
        <v>3553400</v>
      </c>
    </row>
    <row r="12" spans="1:21" ht="18" customHeight="1">
      <c r="A12" s="17">
        <v>2</v>
      </c>
      <c r="B12" s="243" t="s">
        <v>876</v>
      </c>
      <c r="C12" s="18">
        <v>91137</v>
      </c>
      <c r="D12" s="18">
        <v>0</v>
      </c>
      <c r="E12" s="18">
        <v>0</v>
      </c>
      <c r="F12" s="18">
        <v>0</v>
      </c>
      <c r="G12" s="18">
        <f t="shared" ref="G12:G62" si="0">C12+D12+E12+F12</f>
        <v>91137</v>
      </c>
      <c r="H12" s="25">
        <v>71555</v>
      </c>
      <c r="I12" s="18">
        <v>0</v>
      </c>
      <c r="J12" s="18">
        <v>0</v>
      </c>
      <c r="K12" s="18">
        <v>0</v>
      </c>
      <c r="L12" s="18">
        <f t="shared" ref="L12:L62" si="1">H12+I12+J12+K12</f>
        <v>71555</v>
      </c>
      <c r="M12" s="18">
        <v>11663465</v>
      </c>
      <c r="N12" s="18">
        <v>0</v>
      </c>
      <c r="O12" s="18">
        <v>0</v>
      </c>
      <c r="P12" s="18">
        <v>0</v>
      </c>
      <c r="Q12" s="18">
        <f t="shared" ref="Q12:Q62" si="2">M12+N12+O12+P12</f>
        <v>11663465</v>
      </c>
      <c r="R12" s="262"/>
    </row>
    <row r="13" spans="1:21" ht="18" customHeight="1">
      <c r="A13" s="17">
        <v>3</v>
      </c>
      <c r="B13" s="243" t="s">
        <v>877</v>
      </c>
      <c r="C13" s="18">
        <v>43906</v>
      </c>
      <c r="D13" s="18">
        <v>173</v>
      </c>
      <c r="E13" s="18">
        <v>0</v>
      </c>
      <c r="F13" s="18">
        <v>23</v>
      </c>
      <c r="G13" s="18">
        <f t="shared" si="0"/>
        <v>44102</v>
      </c>
      <c r="H13" s="25">
        <v>29465</v>
      </c>
      <c r="I13" s="18">
        <v>116</v>
      </c>
      <c r="J13" s="18">
        <v>0</v>
      </c>
      <c r="K13" s="18">
        <v>15</v>
      </c>
      <c r="L13" s="18">
        <f t="shared" si="1"/>
        <v>29596</v>
      </c>
      <c r="M13" s="18">
        <v>4802795</v>
      </c>
      <c r="N13" s="18">
        <v>18908</v>
      </c>
      <c r="O13" s="18">
        <v>0</v>
      </c>
      <c r="P13" s="18">
        <v>2445</v>
      </c>
      <c r="Q13" s="18">
        <f t="shared" si="2"/>
        <v>4824148</v>
      </c>
      <c r="R13" s="262"/>
    </row>
    <row r="14" spans="1:21" ht="18" customHeight="1">
      <c r="A14" s="17">
        <v>4</v>
      </c>
      <c r="B14" s="243" t="s">
        <v>878</v>
      </c>
      <c r="C14" s="18">
        <v>41269</v>
      </c>
      <c r="D14" s="18">
        <v>1120</v>
      </c>
      <c r="E14" s="18">
        <v>0</v>
      </c>
      <c r="F14" s="18">
        <v>1224</v>
      </c>
      <c r="G14" s="18">
        <f t="shared" si="0"/>
        <v>43613</v>
      </c>
      <c r="H14" s="25">
        <v>26825</v>
      </c>
      <c r="I14" s="18">
        <v>728</v>
      </c>
      <c r="J14" s="18">
        <v>0</v>
      </c>
      <c r="K14" s="18">
        <v>796</v>
      </c>
      <c r="L14" s="18">
        <f t="shared" si="1"/>
        <v>28349</v>
      </c>
      <c r="M14" s="18">
        <v>4318825</v>
      </c>
      <c r="N14" s="18">
        <v>117208</v>
      </c>
      <c r="O14" s="18">
        <v>0</v>
      </c>
      <c r="P14" s="18">
        <v>128156</v>
      </c>
      <c r="Q14" s="18">
        <f t="shared" si="2"/>
        <v>4564189</v>
      </c>
      <c r="R14" s="262"/>
      <c r="S14" s="246"/>
      <c r="T14" s="246"/>
      <c r="U14" s="246"/>
    </row>
    <row r="15" spans="1:21" ht="18" customHeight="1">
      <c r="A15" s="17">
        <v>5</v>
      </c>
      <c r="B15" s="243" t="s">
        <v>879</v>
      </c>
      <c r="C15" s="18">
        <v>104854</v>
      </c>
      <c r="D15" s="18">
        <v>647</v>
      </c>
      <c r="E15" s="18">
        <v>0</v>
      </c>
      <c r="F15" s="18">
        <v>465</v>
      </c>
      <c r="G15" s="18">
        <f t="shared" si="0"/>
        <v>105966</v>
      </c>
      <c r="H15" s="25">
        <v>78552</v>
      </c>
      <c r="I15" s="18">
        <v>609</v>
      </c>
      <c r="J15" s="18">
        <v>0</v>
      </c>
      <c r="K15" s="18">
        <v>418</v>
      </c>
      <c r="L15" s="18">
        <f t="shared" si="1"/>
        <v>79579</v>
      </c>
      <c r="M15" s="18">
        <v>12646872</v>
      </c>
      <c r="N15" s="18">
        <v>98049</v>
      </c>
      <c r="O15" s="18">
        <v>0</v>
      </c>
      <c r="P15" s="18">
        <v>67298</v>
      </c>
      <c r="Q15" s="18">
        <f t="shared" si="2"/>
        <v>12812219</v>
      </c>
      <c r="R15" s="262"/>
    </row>
    <row r="16" spans="1:21" ht="18" customHeight="1">
      <c r="A16" s="17">
        <v>6</v>
      </c>
      <c r="B16" s="243" t="s">
        <v>880</v>
      </c>
      <c r="C16" s="18">
        <v>86050</v>
      </c>
      <c r="D16" s="18">
        <v>49</v>
      </c>
      <c r="E16" s="18">
        <v>0</v>
      </c>
      <c r="F16" s="18">
        <v>38</v>
      </c>
      <c r="G16" s="18">
        <f t="shared" si="0"/>
        <v>86137</v>
      </c>
      <c r="H16" s="25">
        <v>64538</v>
      </c>
      <c r="I16" s="18">
        <v>37</v>
      </c>
      <c r="J16" s="18">
        <v>0</v>
      </c>
      <c r="K16" s="18">
        <v>29</v>
      </c>
      <c r="L16" s="18">
        <f t="shared" si="1"/>
        <v>64604</v>
      </c>
      <c r="M16" s="18">
        <v>10390618</v>
      </c>
      <c r="N16" s="18">
        <v>5957</v>
      </c>
      <c r="O16" s="18">
        <v>0</v>
      </c>
      <c r="P16" s="18">
        <v>4669</v>
      </c>
      <c r="Q16" s="18">
        <f t="shared" si="2"/>
        <v>10401244</v>
      </c>
      <c r="R16" s="262"/>
    </row>
    <row r="17" spans="1:18" ht="18" customHeight="1">
      <c r="A17" s="17">
        <v>7</v>
      </c>
      <c r="B17" s="243" t="s">
        <v>881</v>
      </c>
      <c r="C17" s="18">
        <v>95185</v>
      </c>
      <c r="D17" s="18">
        <v>651</v>
      </c>
      <c r="E17" s="18">
        <v>0</v>
      </c>
      <c r="F17" s="18">
        <v>116</v>
      </c>
      <c r="G17" s="18">
        <f t="shared" si="0"/>
        <v>95952</v>
      </c>
      <c r="H17" s="25">
        <v>65169</v>
      </c>
      <c r="I17" s="18">
        <v>618</v>
      </c>
      <c r="J17" s="18">
        <v>0</v>
      </c>
      <c r="K17" s="18">
        <v>103</v>
      </c>
      <c r="L17" s="18">
        <f t="shared" si="1"/>
        <v>65890</v>
      </c>
      <c r="M17" s="18">
        <v>10687716</v>
      </c>
      <c r="N17" s="18">
        <v>104352</v>
      </c>
      <c r="O17" s="18">
        <v>0</v>
      </c>
      <c r="P17" s="18">
        <v>16892</v>
      </c>
      <c r="Q17" s="18">
        <f t="shared" si="2"/>
        <v>10808960</v>
      </c>
      <c r="R17" s="262"/>
    </row>
    <row r="18" spans="1:18" ht="18" customHeight="1">
      <c r="A18" s="17">
        <v>8</v>
      </c>
      <c r="B18" s="243" t="s">
        <v>882</v>
      </c>
      <c r="C18" s="18">
        <v>67953</v>
      </c>
      <c r="D18" s="18">
        <v>709</v>
      </c>
      <c r="E18" s="18">
        <v>0</v>
      </c>
      <c r="F18" s="18">
        <v>2123</v>
      </c>
      <c r="G18" s="18">
        <f t="shared" si="0"/>
        <v>70785</v>
      </c>
      <c r="H18" s="25">
        <v>40779</v>
      </c>
      <c r="I18" s="18">
        <v>425</v>
      </c>
      <c r="J18" s="18">
        <v>0</v>
      </c>
      <c r="K18" s="18">
        <v>1269</v>
      </c>
      <c r="L18" s="18">
        <v>42473</v>
      </c>
      <c r="M18" s="18">
        <v>6565419</v>
      </c>
      <c r="N18" s="18">
        <v>68425</v>
      </c>
      <c r="O18" s="18">
        <v>0</v>
      </c>
      <c r="P18" s="18">
        <v>204309</v>
      </c>
      <c r="Q18" s="18">
        <f t="shared" si="2"/>
        <v>6838153</v>
      </c>
      <c r="R18" s="262"/>
    </row>
    <row r="19" spans="1:18" ht="18" customHeight="1">
      <c r="A19" s="17">
        <v>9</v>
      </c>
      <c r="B19" s="243" t="s">
        <v>883</v>
      </c>
      <c r="C19" s="18">
        <v>52484</v>
      </c>
      <c r="D19" s="18">
        <v>1319</v>
      </c>
      <c r="E19" s="18">
        <v>0</v>
      </c>
      <c r="F19" s="18">
        <v>17633</v>
      </c>
      <c r="G19" s="18">
        <f t="shared" si="0"/>
        <v>71436</v>
      </c>
      <c r="H19" s="25">
        <v>38792</v>
      </c>
      <c r="I19" s="18">
        <v>980</v>
      </c>
      <c r="J19" s="18">
        <v>0</v>
      </c>
      <c r="K19" s="18">
        <v>11661</v>
      </c>
      <c r="L19" s="18">
        <f t="shared" si="1"/>
        <v>51433</v>
      </c>
      <c r="M19" s="18">
        <v>6361888</v>
      </c>
      <c r="N19" s="18">
        <v>160720</v>
      </c>
      <c r="O19" s="18">
        <v>0</v>
      </c>
      <c r="P19" s="18">
        <v>1912404</v>
      </c>
      <c r="Q19" s="18">
        <f t="shared" si="2"/>
        <v>8435012</v>
      </c>
      <c r="R19" s="262"/>
    </row>
    <row r="20" spans="1:18" ht="18" customHeight="1">
      <c r="A20" s="17">
        <v>10</v>
      </c>
      <c r="B20" s="243" t="s">
        <v>884</v>
      </c>
      <c r="C20" s="18">
        <v>48186</v>
      </c>
      <c r="D20" s="18">
        <v>0</v>
      </c>
      <c r="E20" s="18">
        <v>0</v>
      </c>
      <c r="F20" s="18">
        <v>1034</v>
      </c>
      <c r="G20" s="18">
        <f t="shared" si="0"/>
        <v>49220</v>
      </c>
      <c r="H20" s="25">
        <v>32839</v>
      </c>
      <c r="I20" s="18">
        <v>0</v>
      </c>
      <c r="J20" s="18">
        <v>0</v>
      </c>
      <c r="K20" s="18">
        <v>776</v>
      </c>
      <c r="L20" s="18">
        <f t="shared" si="1"/>
        <v>33615</v>
      </c>
      <c r="M20" s="18">
        <v>5287079</v>
      </c>
      <c r="N20" s="18">
        <v>0</v>
      </c>
      <c r="O20" s="18">
        <v>0</v>
      </c>
      <c r="P20" s="18">
        <v>124936</v>
      </c>
      <c r="Q20" s="18">
        <f t="shared" si="2"/>
        <v>5412015</v>
      </c>
      <c r="R20" s="262"/>
    </row>
    <row r="21" spans="1:18" ht="18" customHeight="1">
      <c r="A21" s="17">
        <v>11</v>
      </c>
      <c r="B21" s="243" t="s">
        <v>885</v>
      </c>
      <c r="C21" s="18">
        <v>137545</v>
      </c>
      <c r="D21" s="18">
        <v>57</v>
      </c>
      <c r="E21" s="18">
        <v>0</v>
      </c>
      <c r="F21" s="18">
        <v>482</v>
      </c>
      <c r="G21" s="18">
        <f t="shared" si="0"/>
        <v>138084</v>
      </c>
      <c r="H21" s="25">
        <v>89096</v>
      </c>
      <c r="I21" s="18">
        <v>33</v>
      </c>
      <c r="J21" s="18">
        <v>0</v>
      </c>
      <c r="K21" s="18">
        <v>271</v>
      </c>
      <c r="L21" s="18">
        <f t="shared" si="1"/>
        <v>89400</v>
      </c>
      <c r="M21" s="18">
        <v>14433552</v>
      </c>
      <c r="N21" s="18">
        <v>5346</v>
      </c>
      <c r="O21" s="18">
        <v>0</v>
      </c>
      <c r="P21" s="18">
        <v>43902</v>
      </c>
      <c r="Q21" s="18">
        <f t="shared" si="2"/>
        <v>14482800</v>
      </c>
      <c r="R21" s="262"/>
    </row>
    <row r="22" spans="1:18" ht="18" customHeight="1">
      <c r="A22" s="17">
        <v>12</v>
      </c>
      <c r="B22" s="243" t="s">
        <v>886</v>
      </c>
      <c r="C22" s="18">
        <v>101724</v>
      </c>
      <c r="D22" s="18">
        <v>888</v>
      </c>
      <c r="E22" s="18">
        <v>0</v>
      </c>
      <c r="F22" s="18">
        <v>195</v>
      </c>
      <c r="G22" s="18">
        <f t="shared" si="0"/>
        <v>102807</v>
      </c>
      <c r="H22" s="25">
        <v>83676</v>
      </c>
      <c r="I22" s="18">
        <v>733</v>
      </c>
      <c r="J22" s="18">
        <v>0</v>
      </c>
      <c r="K22" s="18">
        <v>161</v>
      </c>
      <c r="L22" s="18">
        <f t="shared" si="1"/>
        <v>84570</v>
      </c>
      <c r="M22" s="18">
        <v>13555512</v>
      </c>
      <c r="N22" s="18">
        <v>118746</v>
      </c>
      <c r="O22" s="18">
        <v>0</v>
      </c>
      <c r="P22" s="18">
        <v>26082</v>
      </c>
      <c r="Q22" s="18">
        <f t="shared" si="2"/>
        <v>13700340</v>
      </c>
      <c r="R22" s="262"/>
    </row>
    <row r="23" spans="1:18" ht="18" customHeight="1">
      <c r="A23" s="17">
        <v>13</v>
      </c>
      <c r="B23" s="243" t="s">
        <v>887</v>
      </c>
      <c r="C23" s="18">
        <v>84320</v>
      </c>
      <c r="D23" s="18">
        <v>274</v>
      </c>
      <c r="E23" s="18">
        <v>0</v>
      </c>
      <c r="F23" s="18">
        <v>504</v>
      </c>
      <c r="G23" s="18">
        <f t="shared" si="0"/>
        <v>85098</v>
      </c>
      <c r="H23" s="25">
        <v>59235</v>
      </c>
      <c r="I23" s="18">
        <v>192</v>
      </c>
      <c r="J23" s="18">
        <v>0</v>
      </c>
      <c r="K23" s="18">
        <v>355</v>
      </c>
      <c r="L23" s="18">
        <f t="shared" si="1"/>
        <v>59782</v>
      </c>
      <c r="M23" s="18">
        <v>9655305</v>
      </c>
      <c r="N23" s="18">
        <v>31296</v>
      </c>
      <c r="O23" s="18">
        <v>0</v>
      </c>
      <c r="P23" s="18">
        <v>57865</v>
      </c>
      <c r="Q23" s="18">
        <f t="shared" si="2"/>
        <v>9744466</v>
      </c>
      <c r="R23" s="262"/>
    </row>
    <row r="24" spans="1:18" ht="18" customHeight="1">
      <c r="A24" s="17">
        <v>14</v>
      </c>
      <c r="B24" s="243" t="s">
        <v>888</v>
      </c>
      <c r="C24" s="18">
        <v>42526</v>
      </c>
      <c r="D24" s="18">
        <v>56</v>
      </c>
      <c r="E24" s="18">
        <v>0</v>
      </c>
      <c r="F24" s="18">
        <v>1749</v>
      </c>
      <c r="G24" s="18">
        <f t="shared" si="0"/>
        <v>44331</v>
      </c>
      <c r="H24" s="25">
        <v>28067</v>
      </c>
      <c r="I24" s="18">
        <v>37</v>
      </c>
      <c r="J24" s="18">
        <v>0</v>
      </c>
      <c r="K24" s="18">
        <v>1154</v>
      </c>
      <c r="L24" s="18">
        <v>29258</v>
      </c>
      <c r="M24" s="18">
        <v>4602988</v>
      </c>
      <c r="N24" s="18">
        <v>6068</v>
      </c>
      <c r="O24" s="18">
        <v>0</v>
      </c>
      <c r="P24" s="18">
        <v>189256</v>
      </c>
      <c r="Q24" s="18">
        <f t="shared" si="2"/>
        <v>4798312</v>
      </c>
      <c r="R24" s="262"/>
    </row>
    <row r="25" spans="1:18" s="231" customFormat="1" ht="18" customHeight="1">
      <c r="A25" s="230">
        <v>15</v>
      </c>
      <c r="B25" s="243" t="s">
        <v>889</v>
      </c>
      <c r="C25" s="18">
        <v>65989</v>
      </c>
      <c r="D25" s="18">
        <v>153</v>
      </c>
      <c r="E25" s="18">
        <v>0</v>
      </c>
      <c r="F25" s="18">
        <v>882</v>
      </c>
      <c r="G25" s="18">
        <f t="shared" si="0"/>
        <v>67024</v>
      </c>
      <c r="H25" s="25">
        <v>46588</v>
      </c>
      <c r="I25" s="18">
        <v>108</v>
      </c>
      <c r="J25" s="18">
        <v>0</v>
      </c>
      <c r="K25" s="18">
        <v>623</v>
      </c>
      <c r="L25" s="18">
        <f t="shared" si="1"/>
        <v>47319</v>
      </c>
      <c r="M25" s="18">
        <v>7454080</v>
      </c>
      <c r="N25" s="18">
        <v>17280</v>
      </c>
      <c r="O25" s="18">
        <v>0</v>
      </c>
      <c r="P25" s="18">
        <v>99680</v>
      </c>
      <c r="Q25" s="18">
        <f t="shared" si="2"/>
        <v>7571040</v>
      </c>
      <c r="R25" s="262"/>
    </row>
    <row r="26" spans="1:18" s="231" customFormat="1" ht="18" customHeight="1">
      <c r="A26" s="230">
        <v>16</v>
      </c>
      <c r="B26" s="243" t="s">
        <v>890</v>
      </c>
      <c r="C26" s="18">
        <v>143940</v>
      </c>
      <c r="D26" s="18">
        <v>145</v>
      </c>
      <c r="E26" s="18">
        <v>0</v>
      </c>
      <c r="F26" s="18">
        <v>0</v>
      </c>
      <c r="G26" s="18">
        <f t="shared" si="0"/>
        <v>144085</v>
      </c>
      <c r="H26" s="25">
        <v>94885</v>
      </c>
      <c r="I26" s="18">
        <v>92</v>
      </c>
      <c r="J26" s="18">
        <v>0</v>
      </c>
      <c r="K26" s="18">
        <v>0</v>
      </c>
      <c r="L26" s="18">
        <f t="shared" si="1"/>
        <v>94977</v>
      </c>
      <c r="M26" s="18">
        <v>15276485</v>
      </c>
      <c r="N26" s="18">
        <v>14812</v>
      </c>
      <c r="O26" s="18">
        <v>0</v>
      </c>
      <c r="P26" s="18">
        <v>0</v>
      </c>
      <c r="Q26" s="18">
        <f t="shared" si="2"/>
        <v>15291297</v>
      </c>
      <c r="R26" s="262"/>
    </row>
    <row r="27" spans="1:18" s="231" customFormat="1" ht="18" customHeight="1">
      <c r="A27" s="230">
        <v>17</v>
      </c>
      <c r="B27" s="243" t="s">
        <v>891</v>
      </c>
      <c r="C27" s="18">
        <v>58810</v>
      </c>
      <c r="D27" s="18">
        <v>1720</v>
      </c>
      <c r="E27" s="18">
        <v>0</v>
      </c>
      <c r="F27" s="18">
        <v>75</v>
      </c>
      <c r="G27" s="18">
        <f t="shared" si="0"/>
        <v>60605</v>
      </c>
      <c r="H27" s="25">
        <v>47048</v>
      </c>
      <c r="I27" s="18">
        <v>1376</v>
      </c>
      <c r="J27" s="18">
        <v>0</v>
      </c>
      <c r="K27" s="18">
        <v>60</v>
      </c>
      <c r="L27" s="18">
        <f t="shared" si="1"/>
        <v>48484</v>
      </c>
      <c r="M27" s="18">
        <v>7715872</v>
      </c>
      <c r="N27" s="18">
        <v>225664</v>
      </c>
      <c r="O27" s="18">
        <v>0</v>
      </c>
      <c r="P27" s="18">
        <v>9840</v>
      </c>
      <c r="Q27" s="18">
        <f t="shared" si="2"/>
        <v>7951376</v>
      </c>
      <c r="R27" s="262"/>
    </row>
    <row r="28" spans="1:18" s="231" customFormat="1" ht="18" customHeight="1">
      <c r="A28" s="230">
        <v>18</v>
      </c>
      <c r="B28" s="243" t="s">
        <v>892</v>
      </c>
      <c r="C28" s="18">
        <v>79236</v>
      </c>
      <c r="D28" s="18">
        <v>109</v>
      </c>
      <c r="E28" s="18">
        <v>0</v>
      </c>
      <c r="F28" s="18">
        <v>1114</v>
      </c>
      <c r="G28" s="18">
        <f t="shared" si="0"/>
        <v>80459</v>
      </c>
      <c r="H28" s="25">
        <v>51491</v>
      </c>
      <c r="I28" s="18">
        <v>66</v>
      </c>
      <c r="J28" s="18">
        <v>0</v>
      </c>
      <c r="K28" s="18">
        <v>472</v>
      </c>
      <c r="L28" s="18">
        <f t="shared" si="1"/>
        <v>52029</v>
      </c>
      <c r="M28" s="18">
        <v>8290051</v>
      </c>
      <c r="N28" s="18">
        <v>10626</v>
      </c>
      <c r="O28" s="18">
        <v>0</v>
      </c>
      <c r="P28" s="18">
        <v>75992</v>
      </c>
      <c r="Q28" s="18">
        <f t="shared" si="2"/>
        <v>8376669</v>
      </c>
      <c r="R28" s="262"/>
    </row>
    <row r="29" spans="1:18" s="231" customFormat="1" ht="18" customHeight="1">
      <c r="A29" s="230">
        <v>19</v>
      </c>
      <c r="B29" s="243" t="s">
        <v>893</v>
      </c>
      <c r="C29" s="18">
        <v>59446</v>
      </c>
      <c r="D29" s="18">
        <v>3038</v>
      </c>
      <c r="E29" s="18">
        <v>0</v>
      </c>
      <c r="F29" s="18">
        <v>747</v>
      </c>
      <c r="G29" s="18">
        <f t="shared" si="0"/>
        <v>63231</v>
      </c>
      <c r="H29" s="25">
        <v>41512</v>
      </c>
      <c r="I29" s="18">
        <v>2126</v>
      </c>
      <c r="J29" s="18">
        <v>0</v>
      </c>
      <c r="K29" s="18">
        <v>523</v>
      </c>
      <c r="L29" s="18">
        <f t="shared" si="1"/>
        <v>44161</v>
      </c>
      <c r="M29" s="18">
        <v>6449860</v>
      </c>
      <c r="N29" s="18">
        <v>329530</v>
      </c>
      <c r="O29" s="18">
        <v>0</v>
      </c>
      <c r="P29" s="18">
        <v>81065</v>
      </c>
      <c r="Q29" s="18">
        <f t="shared" si="2"/>
        <v>6860455</v>
      </c>
      <c r="R29" s="262"/>
    </row>
    <row r="30" spans="1:18" s="231" customFormat="1" ht="18" customHeight="1">
      <c r="A30" s="230">
        <v>20</v>
      </c>
      <c r="B30" s="243" t="s">
        <v>894</v>
      </c>
      <c r="C30" s="18">
        <v>30409</v>
      </c>
      <c r="D30" s="18">
        <v>244</v>
      </c>
      <c r="E30" s="18">
        <v>0</v>
      </c>
      <c r="F30" s="18">
        <v>74</v>
      </c>
      <c r="G30" s="18">
        <f t="shared" si="0"/>
        <v>30727</v>
      </c>
      <c r="H30" s="25">
        <v>21174</v>
      </c>
      <c r="I30" s="18">
        <v>202</v>
      </c>
      <c r="J30" s="18">
        <v>0</v>
      </c>
      <c r="K30" s="18">
        <v>70</v>
      </c>
      <c r="L30" s="18">
        <f t="shared" si="1"/>
        <v>21446</v>
      </c>
      <c r="M30" s="18">
        <v>3451362</v>
      </c>
      <c r="N30" s="18">
        <v>32926</v>
      </c>
      <c r="O30" s="18">
        <v>0</v>
      </c>
      <c r="P30" s="18">
        <v>11410</v>
      </c>
      <c r="Q30" s="18">
        <f t="shared" si="2"/>
        <v>3495698</v>
      </c>
      <c r="R30" s="262"/>
    </row>
    <row r="31" spans="1:18" s="231" customFormat="1" ht="18" customHeight="1">
      <c r="A31" s="230">
        <v>21</v>
      </c>
      <c r="B31" s="243" t="s">
        <v>895</v>
      </c>
      <c r="C31" s="18">
        <v>45443</v>
      </c>
      <c r="D31" s="18">
        <v>27</v>
      </c>
      <c r="E31" s="18">
        <v>0</v>
      </c>
      <c r="F31" s="18">
        <v>101</v>
      </c>
      <c r="G31" s="18">
        <f t="shared" si="0"/>
        <v>45571</v>
      </c>
      <c r="H31" s="25">
        <v>34468</v>
      </c>
      <c r="I31" s="18">
        <v>17</v>
      </c>
      <c r="J31" s="18">
        <v>0</v>
      </c>
      <c r="K31" s="18">
        <v>84</v>
      </c>
      <c r="L31" s="18">
        <f t="shared" si="1"/>
        <v>34569</v>
      </c>
      <c r="M31" s="18">
        <v>5549348</v>
      </c>
      <c r="N31" s="18">
        <v>2737</v>
      </c>
      <c r="O31" s="18">
        <v>0</v>
      </c>
      <c r="P31" s="18">
        <v>13524</v>
      </c>
      <c r="Q31" s="18">
        <f t="shared" si="2"/>
        <v>5565609</v>
      </c>
      <c r="R31" s="262"/>
    </row>
    <row r="32" spans="1:18" s="231" customFormat="1" ht="18" customHeight="1">
      <c r="A32" s="230">
        <v>22</v>
      </c>
      <c r="B32" s="243" t="s">
        <v>896</v>
      </c>
      <c r="C32" s="18">
        <v>65308</v>
      </c>
      <c r="D32" s="18">
        <v>1441</v>
      </c>
      <c r="E32" s="18">
        <v>0</v>
      </c>
      <c r="F32" s="18">
        <v>874</v>
      </c>
      <c r="G32" s="18">
        <f t="shared" si="0"/>
        <v>67623</v>
      </c>
      <c r="H32" s="25">
        <v>50287</v>
      </c>
      <c r="I32" s="18">
        <v>1046</v>
      </c>
      <c r="J32" s="18">
        <v>0</v>
      </c>
      <c r="K32" s="18">
        <v>664</v>
      </c>
      <c r="L32" s="18">
        <f t="shared" si="1"/>
        <v>51997</v>
      </c>
      <c r="M32" s="18">
        <v>8096207</v>
      </c>
      <c r="N32" s="18">
        <v>168406</v>
      </c>
      <c r="O32" s="18">
        <v>0</v>
      </c>
      <c r="P32" s="18">
        <v>106904</v>
      </c>
      <c r="Q32" s="18">
        <f t="shared" si="2"/>
        <v>8371517</v>
      </c>
      <c r="R32" s="262"/>
    </row>
    <row r="33" spans="1:22" s="231" customFormat="1" ht="18" customHeight="1">
      <c r="A33" s="230">
        <v>23</v>
      </c>
      <c r="B33" s="243" t="s">
        <v>897</v>
      </c>
      <c r="C33" s="18">
        <v>80685</v>
      </c>
      <c r="D33" s="18">
        <v>4017</v>
      </c>
      <c r="E33" s="18">
        <v>0</v>
      </c>
      <c r="F33" s="18">
        <v>2766</v>
      </c>
      <c r="G33" s="18">
        <f t="shared" si="0"/>
        <v>87468</v>
      </c>
      <c r="H33" s="25">
        <v>64112</v>
      </c>
      <c r="I33" s="18">
        <v>2838</v>
      </c>
      <c r="J33" s="18">
        <v>0</v>
      </c>
      <c r="K33" s="18">
        <v>1936</v>
      </c>
      <c r="L33" s="18">
        <f t="shared" si="1"/>
        <v>68886</v>
      </c>
      <c r="M33" s="18">
        <v>10450256</v>
      </c>
      <c r="N33" s="18">
        <v>462594</v>
      </c>
      <c r="O33" s="18">
        <v>0</v>
      </c>
      <c r="P33" s="18">
        <v>315568</v>
      </c>
      <c r="Q33" s="18">
        <f t="shared" si="2"/>
        <v>11228418</v>
      </c>
      <c r="R33" s="262"/>
    </row>
    <row r="34" spans="1:22" s="231" customFormat="1" ht="18" customHeight="1">
      <c r="A34" s="230">
        <v>24</v>
      </c>
      <c r="B34" s="243" t="s">
        <v>898</v>
      </c>
      <c r="C34" s="18">
        <v>130307</v>
      </c>
      <c r="D34" s="18">
        <v>4192</v>
      </c>
      <c r="E34" s="18">
        <v>0</v>
      </c>
      <c r="F34" s="18">
        <v>38</v>
      </c>
      <c r="G34" s="18">
        <f t="shared" si="0"/>
        <v>134537</v>
      </c>
      <c r="H34" s="25">
        <v>96843</v>
      </c>
      <c r="I34" s="18">
        <v>3115</v>
      </c>
      <c r="J34" s="18">
        <v>0</v>
      </c>
      <c r="K34" s="18">
        <v>28</v>
      </c>
      <c r="L34" s="18">
        <f t="shared" si="1"/>
        <v>99986</v>
      </c>
      <c r="M34" s="18">
        <v>15882252</v>
      </c>
      <c r="N34" s="18">
        <v>510860</v>
      </c>
      <c r="O34" s="18">
        <v>0</v>
      </c>
      <c r="P34" s="18">
        <v>4592</v>
      </c>
      <c r="Q34" s="18">
        <f t="shared" si="2"/>
        <v>16397704</v>
      </c>
      <c r="R34" s="262"/>
    </row>
    <row r="35" spans="1:22" s="231" customFormat="1" ht="18" customHeight="1">
      <c r="A35" s="230">
        <v>25</v>
      </c>
      <c r="B35" s="243" t="s">
        <v>899</v>
      </c>
      <c r="C35" s="18">
        <v>81790</v>
      </c>
      <c r="D35" s="18">
        <v>2129</v>
      </c>
      <c r="E35" s="18">
        <v>0</v>
      </c>
      <c r="F35" s="18">
        <v>45</v>
      </c>
      <c r="G35" s="18">
        <f t="shared" si="0"/>
        <v>83964</v>
      </c>
      <c r="H35" s="25">
        <v>57287</v>
      </c>
      <c r="I35" s="18">
        <v>1491</v>
      </c>
      <c r="J35" s="18">
        <v>0</v>
      </c>
      <c r="K35" s="18">
        <v>32</v>
      </c>
      <c r="L35" s="18">
        <f t="shared" si="1"/>
        <v>58810</v>
      </c>
      <c r="M35" s="18">
        <v>9395068</v>
      </c>
      <c r="N35" s="18">
        <v>244524</v>
      </c>
      <c r="O35" s="18">
        <v>0</v>
      </c>
      <c r="P35" s="18">
        <v>5248</v>
      </c>
      <c r="Q35" s="18">
        <f t="shared" si="2"/>
        <v>9644840</v>
      </c>
      <c r="R35" s="262"/>
      <c r="T35" s="268"/>
      <c r="U35" s="268"/>
      <c r="V35" s="268"/>
    </row>
    <row r="36" spans="1:22" s="231" customFormat="1" ht="18" customHeight="1">
      <c r="A36" s="230">
        <v>26</v>
      </c>
      <c r="B36" s="243" t="s">
        <v>900</v>
      </c>
      <c r="C36" s="18">
        <v>91558</v>
      </c>
      <c r="D36" s="18">
        <v>1544</v>
      </c>
      <c r="E36" s="18">
        <v>0</v>
      </c>
      <c r="F36" s="18">
        <v>266</v>
      </c>
      <c r="G36" s="18">
        <f t="shared" si="0"/>
        <v>93368</v>
      </c>
      <c r="H36" s="25">
        <v>59512</v>
      </c>
      <c r="I36" s="18">
        <v>1004</v>
      </c>
      <c r="J36" s="18">
        <v>0</v>
      </c>
      <c r="K36" s="18">
        <v>173</v>
      </c>
      <c r="L36" s="18">
        <f t="shared" si="1"/>
        <v>60689</v>
      </c>
      <c r="M36" s="18">
        <v>9759968</v>
      </c>
      <c r="N36" s="18">
        <v>164656</v>
      </c>
      <c r="O36" s="18">
        <v>0</v>
      </c>
      <c r="P36" s="18">
        <v>28372</v>
      </c>
      <c r="Q36" s="18">
        <f t="shared" si="2"/>
        <v>9952996</v>
      </c>
      <c r="R36" s="262"/>
      <c r="S36" s="268"/>
      <c r="T36" s="268"/>
      <c r="U36" s="268"/>
      <c r="V36" s="268"/>
    </row>
    <row r="37" spans="1:22" s="231" customFormat="1" ht="18" customHeight="1">
      <c r="A37" s="230">
        <v>27</v>
      </c>
      <c r="B37" s="243" t="s">
        <v>901</v>
      </c>
      <c r="C37" s="18">
        <v>111947</v>
      </c>
      <c r="D37" s="18">
        <v>351</v>
      </c>
      <c r="E37" s="18">
        <v>0</v>
      </c>
      <c r="F37" s="18">
        <v>73</v>
      </c>
      <c r="G37" s="18">
        <f t="shared" si="0"/>
        <v>112371</v>
      </c>
      <c r="H37" s="25">
        <v>77248</v>
      </c>
      <c r="I37" s="18">
        <v>244</v>
      </c>
      <c r="J37" s="18">
        <v>0</v>
      </c>
      <c r="K37" s="18">
        <v>52</v>
      </c>
      <c r="L37" s="18">
        <f t="shared" si="1"/>
        <v>77544</v>
      </c>
      <c r="M37" s="18">
        <v>12591424</v>
      </c>
      <c r="N37" s="18">
        <v>39772</v>
      </c>
      <c r="O37" s="18">
        <v>0</v>
      </c>
      <c r="P37" s="18">
        <v>8476</v>
      </c>
      <c r="Q37" s="18">
        <f t="shared" si="2"/>
        <v>12639672</v>
      </c>
      <c r="R37" s="262"/>
    </row>
    <row r="38" spans="1:22" s="231" customFormat="1" ht="18" customHeight="1">
      <c r="A38" s="230">
        <v>28</v>
      </c>
      <c r="B38" s="243" t="s">
        <v>902</v>
      </c>
      <c r="C38" s="18">
        <v>67778</v>
      </c>
      <c r="D38" s="18">
        <v>729</v>
      </c>
      <c r="E38" s="18">
        <v>0</v>
      </c>
      <c r="F38" s="18">
        <v>0</v>
      </c>
      <c r="G38" s="18">
        <f t="shared" si="0"/>
        <v>68507</v>
      </c>
      <c r="H38" s="25">
        <v>57612</v>
      </c>
      <c r="I38" s="18">
        <v>619</v>
      </c>
      <c r="J38" s="18">
        <v>0</v>
      </c>
      <c r="K38" s="18">
        <v>0</v>
      </c>
      <c r="L38" s="18">
        <f t="shared" si="1"/>
        <v>58231</v>
      </c>
      <c r="M38" s="18">
        <v>9390756</v>
      </c>
      <c r="N38" s="18">
        <v>100897</v>
      </c>
      <c r="O38" s="18">
        <v>0</v>
      </c>
      <c r="P38" s="18">
        <v>0</v>
      </c>
      <c r="Q38" s="18">
        <f t="shared" si="2"/>
        <v>9491653</v>
      </c>
      <c r="R38" s="262"/>
    </row>
    <row r="39" spans="1:22" s="231" customFormat="1" ht="18" customHeight="1">
      <c r="A39" s="230">
        <v>29</v>
      </c>
      <c r="B39" s="243" t="s">
        <v>903</v>
      </c>
      <c r="C39" s="18">
        <v>48545</v>
      </c>
      <c r="D39" s="18">
        <v>220</v>
      </c>
      <c r="E39" s="18">
        <v>0</v>
      </c>
      <c r="F39" s="18">
        <v>0</v>
      </c>
      <c r="G39" s="18">
        <f t="shared" si="0"/>
        <v>48765</v>
      </c>
      <c r="H39" s="25">
        <v>31554</v>
      </c>
      <c r="I39" s="18">
        <v>143</v>
      </c>
      <c r="J39" s="18">
        <v>0</v>
      </c>
      <c r="K39" s="18">
        <v>0</v>
      </c>
      <c r="L39" s="18">
        <f t="shared" si="1"/>
        <v>31697</v>
      </c>
      <c r="M39" s="18">
        <v>4985532</v>
      </c>
      <c r="N39" s="18">
        <v>22594</v>
      </c>
      <c r="O39" s="18">
        <v>0</v>
      </c>
      <c r="P39" s="18">
        <v>0</v>
      </c>
      <c r="Q39" s="18">
        <f t="shared" si="2"/>
        <v>5008126</v>
      </c>
      <c r="R39" s="262"/>
    </row>
    <row r="40" spans="1:22" s="231" customFormat="1" ht="18" customHeight="1">
      <c r="A40" s="230">
        <v>30</v>
      </c>
      <c r="B40" s="243" t="s">
        <v>904</v>
      </c>
      <c r="C40" s="18">
        <v>123362</v>
      </c>
      <c r="D40" s="18">
        <v>7080</v>
      </c>
      <c r="E40" s="18">
        <v>0</v>
      </c>
      <c r="F40" s="18">
        <v>4817</v>
      </c>
      <c r="G40" s="18">
        <f t="shared" si="0"/>
        <v>135259</v>
      </c>
      <c r="H40" s="25">
        <v>68153</v>
      </c>
      <c r="I40" s="18">
        <v>4486</v>
      </c>
      <c r="J40" s="18">
        <v>0</v>
      </c>
      <c r="K40" s="18">
        <v>2759</v>
      </c>
      <c r="L40" s="18">
        <f t="shared" si="1"/>
        <v>75398</v>
      </c>
      <c r="M40" s="18">
        <v>11108939</v>
      </c>
      <c r="N40" s="18">
        <v>731218</v>
      </c>
      <c r="O40" s="18">
        <v>0</v>
      </c>
      <c r="P40" s="18">
        <v>449717</v>
      </c>
      <c r="Q40" s="18">
        <f t="shared" si="2"/>
        <v>12289874</v>
      </c>
      <c r="R40" s="262"/>
    </row>
    <row r="41" spans="1:22" s="231" customFormat="1" ht="18" customHeight="1">
      <c r="A41" s="230">
        <v>31</v>
      </c>
      <c r="B41" s="243" t="s">
        <v>905</v>
      </c>
      <c r="C41" s="18">
        <v>47423</v>
      </c>
      <c r="D41" s="18">
        <v>0</v>
      </c>
      <c r="E41" s="18">
        <v>0</v>
      </c>
      <c r="F41" s="18">
        <v>32</v>
      </c>
      <c r="G41" s="18">
        <f t="shared" si="0"/>
        <v>47455</v>
      </c>
      <c r="H41" s="25">
        <v>31299</v>
      </c>
      <c r="I41" s="18">
        <v>0</v>
      </c>
      <c r="J41" s="18">
        <v>0</v>
      </c>
      <c r="K41" s="18">
        <v>21</v>
      </c>
      <c r="L41" s="18">
        <f t="shared" si="1"/>
        <v>31320</v>
      </c>
      <c r="M41" s="18">
        <v>5133036</v>
      </c>
      <c r="N41" s="18">
        <v>0</v>
      </c>
      <c r="O41" s="18">
        <v>0</v>
      </c>
      <c r="P41" s="18">
        <v>3444</v>
      </c>
      <c r="Q41" s="18">
        <f t="shared" si="2"/>
        <v>5136480</v>
      </c>
      <c r="R41" s="262"/>
    </row>
    <row r="42" spans="1:22" s="231" customFormat="1" ht="18" customHeight="1">
      <c r="A42" s="230">
        <v>32</v>
      </c>
      <c r="B42" s="243" t="s">
        <v>906</v>
      </c>
      <c r="C42" s="18">
        <v>32025</v>
      </c>
      <c r="D42" s="18">
        <v>705</v>
      </c>
      <c r="E42" s="18">
        <v>0</v>
      </c>
      <c r="F42" s="18">
        <v>118</v>
      </c>
      <c r="G42" s="18">
        <f t="shared" si="0"/>
        <v>32848</v>
      </c>
      <c r="H42" s="25">
        <v>27862</v>
      </c>
      <c r="I42" s="18">
        <v>606</v>
      </c>
      <c r="J42" s="18">
        <v>0</v>
      </c>
      <c r="K42" s="18">
        <v>102</v>
      </c>
      <c r="L42" s="18">
        <f t="shared" si="1"/>
        <v>28570</v>
      </c>
      <c r="M42" s="18">
        <v>4485782</v>
      </c>
      <c r="N42" s="18">
        <v>97566</v>
      </c>
      <c r="O42" s="18">
        <v>0</v>
      </c>
      <c r="P42" s="18">
        <v>16422</v>
      </c>
      <c r="Q42" s="18">
        <f t="shared" si="2"/>
        <v>4599770</v>
      </c>
      <c r="R42" s="262"/>
    </row>
    <row r="43" spans="1:22" s="231" customFormat="1" ht="18" customHeight="1">
      <c r="A43" s="230">
        <v>33</v>
      </c>
      <c r="B43" s="243" t="s">
        <v>907</v>
      </c>
      <c r="C43" s="18">
        <v>78704</v>
      </c>
      <c r="D43" s="18">
        <v>0</v>
      </c>
      <c r="E43" s="18">
        <v>0</v>
      </c>
      <c r="F43" s="18">
        <v>0</v>
      </c>
      <c r="G43" s="18">
        <f t="shared" si="0"/>
        <v>78704</v>
      </c>
      <c r="H43" s="25">
        <v>62884</v>
      </c>
      <c r="I43" s="18">
        <v>0</v>
      </c>
      <c r="J43" s="18">
        <v>0</v>
      </c>
      <c r="K43" s="18">
        <v>0</v>
      </c>
      <c r="L43" s="18">
        <f t="shared" si="1"/>
        <v>62884</v>
      </c>
      <c r="M43" s="18">
        <v>10312976</v>
      </c>
      <c r="N43" s="18">
        <v>0</v>
      </c>
      <c r="O43" s="18">
        <v>0</v>
      </c>
      <c r="P43" s="18">
        <v>0</v>
      </c>
      <c r="Q43" s="18">
        <f t="shared" si="2"/>
        <v>10312976</v>
      </c>
      <c r="R43" s="262"/>
    </row>
    <row r="44" spans="1:22" s="231" customFormat="1" ht="18" customHeight="1">
      <c r="A44" s="230">
        <v>34</v>
      </c>
      <c r="B44" s="243" t="s">
        <v>908</v>
      </c>
      <c r="C44" s="18">
        <v>74733</v>
      </c>
      <c r="D44" s="18">
        <v>0</v>
      </c>
      <c r="E44" s="18">
        <v>0</v>
      </c>
      <c r="F44" s="18">
        <v>655</v>
      </c>
      <c r="G44" s="18">
        <f t="shared" si="0"/>
        <v>75388</v>
      </c>
      <c r="H44" s="25">
        <v>63455</v>
      </c>
      <c r="I44" s="18">
        <v>0</v>
      </c>
      <c r="J44" s="18">
        <v>0</v>
      </c>
      <c r="K44" s="18">
        <v>503</v>
      </c>
      <c r="L44" s="18">
        <f t="shared" si="1"/>
        <v>63958</v>
      </c>
      <c r="M44" s="18">
        <v>10279710</v>
      </c>
      <c r="N44" s="18">
        <v>0</v>
      </c>
      <c r="O44" s="18">
        <v>0</v>
      </c>
      <c r="P44" s="18">
        <v>81486</v>
      </c>
      <c r="Q44" s="18">
        <f t="shared" si="2"/>
        <v>10361196</v>
      </c>
      <c r="R44" s="262"/>
      <c r="S44" s="253"/>
      <c r="T44" s="253"/>
      <c r="U44" s="253"/>
    </row>
    <row r="45" spans="1:22" s="231" customFormat="1" ht="18" customHeight="1">
      <c r="A45" s="230">
        <v>35</v>
      </c>
      <c r="B45" s="243" t="s">
        <v>909</v>
      </c>
      <c r="C45" s="18">
        <v>81951</v>
      </c>
      <c r="D45" s="18">
        <v>260</v>
      </c>
      <c r="E45" s="18">
        <v>0</v>
      </c>
      <c r="F45" s="18">
        <v>600</v>
      </c>
      <c r="G45" s="18">
        <f t="shared" si="0"/>
        <v>82811</v>
      </c>
      <c r="H45" s="25">
        <v>61385</v>
      </c>
      <c r="I45" s="18">
        <v>188</v>
      </c>
      <c r="J45" s="18">
        <v>0</v>
      </c>
      <c r="K45" s="18">
        <v>408</v>
      </c>
      <c r="L45" s="18">
        <f t="shared" si="1"/>
        <v>61981</v>
      </c>
      <c r="M45" s="18">
        <v>9944370</v>
      </c>
      <c r="N45" s="18">
        <v>30456</v>
      </c>
      <c r="O45" s="18">
        <v>0</v>
      </c>
      <c r="P45" s="18">
        <v>66096</v>
      </c>
      <c r="Q45" s="18">
        <f t="shared" si="2"/>
        <v>10040922</v>
      </c>
      <c r="R45" s="262"/>
    </row>
    <row r="46" spans="1:22" s="231" customFormat="1" ht="18" customHeight="1">
      <c r="A46" s="230">
        <v>36</v>
      </c>
      <c r="B46" s="243" t="s">
        <v>910</v>
      </c>
      <c r="C46" s="18">
        <v>89237</v>
      </c>
      <c r="D46" s="18">
        <v>512</v>
      </c>
      <c r="E46" s="18">
        <v>0</v>
      </c>
      <c r="F46" s="18">
        <v>244</v>
      </c>
      <c r="G46" s="18">
        <f t="shared" si="0"/>
        <v>89993</v>
      </c>
      <c r="H46" s="25">
        <v>58495</v>
      </c>
      <c r="I46" s="18">
        <v>389</v>
      </c>
      <c r="J46" s="18">
        <v>0</v>
      </c>
      <c r="K46" s="18">
        <v>186</v>
      </c>
      <c r="L46" s="18">
        <f t="shared" si="1"/>
        <v>59070</v>
      </c>
      <c r="M46" s="18">
        <v>9593180</v>
      </c>
      <c r="N46" s="18">
        <v>63796</v>
      </c>
      <c r="O46" s="18">
        <v>0</v>
      </c>
      <c r="P46" s="18">
        <v>30504</v>
      </c>
      <c r="Q46" s="18">
        <f t="shared" si="2"/>
        <v>9687480</v>
      </c>
      <c r="R46" s="262"/>
    </row>
    <row r="47" spans="1:22" s="231" customFormat="1" ht="18" customHeight="1">
      <c r="A47" s="230">
        <v>37</v>
      </c>
      <c r="B47" s="243" t="s">
        <v>911</v>
      </c>
      <c r="C47" s="18">
        <v>109018</v>
      </c>
      <c r="D47" s="18">
        <v>283</v>
      </c>
      <c r="E47" s="18">
        <v>0</v>
      </c>
      <c r="F47" s="18">
        <v>2001</v>
      </c>
      <c r="G47" s="18">
        <f t="shared" si="0"/>
        <v>111302</v>
      </c>
      <c r="H47" s="25">
        <v>75499</v>
      </c>
      <c r="I47" s="18">
        <v>196</v>
      </c>
      <c r="J47" s="18">
        <v>0</v>
      </c>
      <c r="K47" s="18">
        <v>1386</v>
      </c>
      <c r="L47" s="18">
        <f t="shared" si="1"/>
        <v>77081</v>
      </c>
      <c r="M47" s="18">
        <v>12079840</v>
      </c>
      <c r="N47" s="18">
        <v>31360</v>
      </c>
      <c r="O47" s="18">
        <v>0</v>
      </c>
      <c r="P47" s="18">
        <v>221760</v>
      </c>
      <c r="Q47" s="18">
        <f t="shared" si="2"/>
        <v>12332960</v>
      </c>
      <c r="R47" s="262"/>
    </row>
    <row r="48" spans="1:22" s="231" customFormat="1" ht="18" customHeight="1">
      <c r="A48" s="230">
        <v>38</v>
      </c>
      <c r="B48" s="243" t="s">
        <v>912</v>
      </c>
      <c r="C48" s="18">
        <v>129919</v>
      </c>
      <c r="D48" s="18">
        <v>2842</v>
      </c>
      <c r="E48" s="18">
        <v>0</v>
      </c>
      <c r="F48" s="18">
        <v>1523</v>
      </c>
      <c r="G48" s="18">
        <f t="shared" si="0"/>
        <v>134284</v>
      </c>
      <c r="H48" s="25">
        <v>97434</v>
      </c>
      <c r="I48" s="18">
        <v>2131</v>
      </c>
      <c r="J48" s="18">
        <v>0</v>
      </c>
      <c r="K48" s="18">
        <v>1142</v>
      </c>
      <c r="L48" s="18">
        <f t="shared" si="1"/>
        <v>100707</v>
      </c>
      <c r="M48" s="18">
        <v>15589440</v>
      </c>
      <c r="N48" s="18">
        <v>340960</v>
      </c>
      <c r="O48" s="18">
        <v>0</v>
      </c>
      <c r="P48" s="18">
        <v>182720</v>
      </c>
      <c r="Q48" s="18">
        <f t="shared" si="2"/>
        <v>16113120</v>
      </c>
      <c r="R48" s="262"/>
    </row>
    <row r="49" spans="1:22" s="231" customFormat="1" ht="18" customHeight="1">
      <c r="A49" s="230">
        <v>39</v>
      </c>
      <c r="B49" s="243" t="s">
        <v>913</v>
      </c>
      <c r="C49" s="18">
        <v>106969</v>
      </c>
      <c r="D49" s="18">
        <v>442</v>
      </c>
      <c r="E49" s="18">
        <v>0</v>
      </c>
      <c r="F49" s="18">
        <v>760</v>
      </c>
      <c r="G49" s="18">
        <f t="shared" si="0"/>
        <v>108171</v>
      </c>
      <c r="H49" s="25">
        <v>71563</v>
      </c>
      <c r="I49" s="18">
        <v>282</v>
      </c>
      <c r="J49" s="18">
        <v>0</v>
      </c>
      <c r="K49" s="18">
        <v>486</v>
      </c>
      <c r="L49" s="18">
        <f t="shared" si="1"/>
        <v>72331</v>
      </c>
      <c r="M49" s="18">
        <v>11736332</v>
      </c>
      <c r="N49" s="18">
        <v>46248</v>
      </c>
      <c r="O49" s="18">
        <v>0</v>
      </c>
      <c r="P49" s="18">
        <v>79704</v>
      </c>
      <c r="Q49" s="18">
        <f t="shared" si="2"/>
        <v>11862284</v>
      </c>
      <c r="R49" s="262"/>
    </row>
    <row r="50" spans="1:22" s="231" customFormat="1" ht="18" customHeight="1">
      <c r="A50" s="230">
        <v>40</v>
      </c>
      <c r="B50" s="243" t="s">
        <v>914</v>
      </c>
      <c r="C50" s="18">
        <v>62782</v>
      </c>
      <c r="D50" s="18">
        <v>111</v>
      </c>
      <c r="E50" s="18">
        <v>0</v>
      </c>
      <c r="F50" s="18">
        <v>1086</v>
      </c>
      <c r="G50" s="18">
        <f t="shared" si="0"/>
        <v>63979</v>
      </c>
      <c r="H50" s="25">
        <v>48010</v>
      </c>
      <c r="I50" s="18">
        <v>77</v>
      </c>
      <c r="J50" s="18">
        <v>0</v>
      </c>
      <c r="K50" s="18">
        <v>804</v>
      </c>
      <c r="L50" s="18">
        <f t="shared" si="1"/>
        <v>48891</v>
      </c>
      <c r="M50" s="18">
        <v>7777620</v>
      </c>
      <c r="N50" s="18">
        <v>12474</v>
      </c>
      <c r="O50" s="18">
        <v>0</v>
      </c>
      <c r="P50" s="18">
        <v>130248</v>
      </c>
      <c r="Q50" s="18">
        <f t="shared" si="2"/>
        <v>7920342</v>
      </c>
      <c r="R50" s="262"/>
    </row>
    <row r="51" spans="1:22" s="231" customFormat="1" ht="18" customHeight="1">
      <c r="A51" s="230">
        <v>41</v>
      </c>
      <c r="B51" s="243" t="s">
        <v>915</v>
      </c>
      <c r="C51" s="18">
        <v>71763</v>
      </c>
      <c r="D51" s="18">
        <v>342</v>
      </c>
      <c r="E51" s="18">
        <v>0</v>
      </c>
      <c r="F51" s="18">
        <v>586</v>
      </c>
      <c r="G51" s="18">
        <f t="shared" si="0"/>
        <v>72691</v>
      </c>
      <c r="H51" s="25">
        <v>61932</v>
      </c>
      <c r="I51" s="18">
        <v>300</v>
      </c>
      <c r="J51" s="18">
        <v>0</v>
      </c>
      <c r="K51" s="18">
        <v>498</v>
      </c>
      <c r="L51" s="18">
        <f t="shared" si="1"/>
        <v>62730</v>
      </c>
      <c r="M51" s="18">
        <v>10156848</v>
      </c>
      <c r="N51" s="18">
        <v>49200</v>
      </c>
      <c r="O51" s="18">
        <v>0</v>
      </c>
      <c r="P51" s="18">
        <v>81672</v>
      </c>
      <c r="Q51" s="18">
        <f t="shared" si="2"/>
        <v>10287720</v>
      </c>
      <c r="R51" s="262"/>
    </row>
    <row r="52" spans="1:22" s="231" customFormat="1" ht="18" customHeight="1">
      <c r="A52" s="230">
        <v>42</v>
      </c>
      <c r="B52" s="243" t="s">
        <v>916</v>
      </c>
      <c r="C52" s="18">
        <v>73670</v>
      </c>
      <c r="D52" s="18">
        <v>0</v>
      </c>
      <c r="E52" s="18">
        <v>0</v>
      </c>
      <c r="F52" s="18">
        <v>0</v>
      </c>
      <c r="G52" s="18">
        <f t="shared" si="0"/>
        <v>73670</v>
      </c>
      <c r="H52" s="25">
        <v>50884</v>
      </c>
      <c r="I52" s="18">
        <v>0</v>
      </c>
      <c r="J52" s="18">
        <v>0</v>
      </c>
      <c r="K52" s="18">
        <v>0</v>
      </c>
      <c r="L52" s="18">
        <f t="shared" si="1"/>
        <v>50884</v>
      </c>
      <c r="M52" s="18">
        <v>8294092</v>
      </c>
      <c r="N52" s="18">
        <v>0</v>
      </c>
      <c r="O52" s="18">
        <v>0</v>
      </c>
      <c r="P52" s="18">
        <v>0</v>
      </c>
      <c r="Q52" s="18">
        <f t="shared" si="2"/>
        <v>8294092</v>
      </c>
      <c r="R52" s="262"/>
    </row>
    <row r="53" spans="1:22" s="231" customFormat="1" ht="18" customHeight="1">
      <c r="A53" s="230">
        <v>43</v>
      </c>
      <c r="B53" s="243" t="s">
        <v>917</v>
      </c>
      <c r="C53" s="18">
        <v>31976</v>
      </c>
      <c r="D53" s="18">
        <v>0</v>
      </c>
      <c r="E53" s="18">
        <v>0</v>
      </c>
      <c r="F53" s="18">
        <v>1258</v>
      </c>
      <c r="G53" s="18">
        <f t="shared" si="0"/>
        <v>33234</v>
      </c>
      <c r="H53" s="25">
        <v>25581</v>
      </c>
      <c r="I53" s="18">
        <v>0</v>
      </c>
      <c r="J53" s="18">
        <v>0</v>
      </c>
      <c r="K53" s="18">
        <v>1004</v>
      </c>
      <c r="L53" s="18">
        <f t="shared" si="1"/>
        <v>26585</v>
      </c>
      <c r="M53" s="18">
        <v>4169703</v>
      </c>
      <c r="N53" s="18">
        <v>0</v>
      </c>
      <c r="O53" s="18">
        <v>0</v>
      </c>
      <c r="P53" s="18">
        <v>163652</v>
      </c>
      <c r="Q53" s="18">
        <f t="shared" si="2"/>
        <v>4333355</v>
      </c>
      <c r="R53" s="262"/>
    </row>
    <row r="54" spans="1:22" s="231" customFormat="1" ht="18" customHeight="1">
      <c r="A54" s="230">
        <v>44</v>
      </c>
      <c r="B54" s="243" t="s">
        <v>918</v>
      </c>
      <c r="C54" s="18">
        <v>53584</v>
      </c>
      <c r="D54" s="18">
        <v>541</v>
      </c>
      <c r="E54" s="18">
        <v>0</v>
      </c>
      <c r="F54" s="18">
        <v>6430</v>
      </c>
      <c r="G54" s="18">
        <f t="shared" si="0"/>
        <v>60555</v>
      </c>
      <c r="H54" s="25">
        <v>34829</v>
      </c>
      <c r="I54" s="18">
        <v>352</v>
      </c>
      <c r="J54" s="18">
        <v>0</v>
      </c>
      <c r="K54" s="18">
        <v>4180</v>
      </c>
      <c r="L54" s="18">
        <f t="shared" si="1"/>
        <v>39361</v>
      </c>
      <c r="M54" s="18">
        <v>5607469</v>
      </c>
      <c r="N54" s="18">
        <v>56672</v>
      </c>
      <c r="O54" s="18">
        <v>0</v>
      </c>
      <c r="P54" s="18">
        <v>672980</v>
      </c>
      <c r="Q54" s="18">
        <f t="shared" si="2"/>
        <v>6337121</v>
      </c>
      <c r="R54" s="262"/>
    </row>
    <row r="55" spans="1:22" s="231" customFormat="1" ht="18" customHeight="1">
      <c r="A55" s="230">
        <v>45</v>
      </c>
      <c r="B55" s="243" t="s">
        <v>919</v>
      </c>
      <c r="C55" s="18">
        <v>126753</v>
      </c>
      <c r="D55" s="18">
        <v>1043</v>
      </c>
      <c r="E55" s="18">
        <v>0</v>
      </c>
      <c r="F55" s="18">
        <v>525</v>
      </c>
      <c r="G55" s="18">
        <f t="shared" si="0"/>
        <v>128321</v>
      </c>
      <c r="H55" s="25">
        <v>84967</v>
      </c>
      <c r="I55" s="18">
        <v>749</v>
      </c>
      <c r="J55" s="18">
        <v>0</v>
      </c>
      <c r="K55" s="18">
        <v>298</v>
      </c>
      <c r="L55" s="18">
        <f t="shared" si="1"/>
        <v>86014</v>
      </c>
      <c r="M55" s="18">
        <v>13594720</v>
      </c>
      <c r="N55" s="18">
        <v>119840</v>
      </c>
      <c r="O55" s="18">
        <v>0</v>
      </c>
      <c r="P55" s="18">
        <v>47680</v>
      </c>
      <c r="Q55" s="18">
        <f t="shared" si="2"/>
        <v>13762240</v>
      </c>
      <c r="R55" s="262"/>
    </row>
    <row r="56" spans="1:22" s="231" customFormat="1" ht="18" customHeight="1">
      <c r="A56" s="230">
        <v>46</v>
      </c>
      <c r="B56" s="243" t="s">
        <v>920</v>
      </c>
      <c r="C56" s="18">
        <v>76249</v>
      </c>
      <c r="D56" s="18">
        <v>0</v>
      </c>
      <c r="E56" s="18">
        <v>0</v>
      </c>
      <c r="F56" s="18">
        <v>0</v>
      </c>
      <c r="G56" s="18">
        <f t="shared" si="0"/>
        <v>76249</v>
      </c>
      <c r="H56" s="25">
        <v>73320</v>
      </c>
      <c r="I56" s="18">
        <v>0</v>
      </c>
      <c r="J56" s="18">
        <v>0</v>
      </c>
      <c r="K56" s="18">
        <v>0</v>
      </c>
      <c r="L56" s="18">
        <f t="shared" si="1"/>
        <v>73320</v>
      </c>
      <c r="M56" s="18">
        <v>12024480</v>
      </c>
      <c r="N56" s="18">
        <v>0</v>
      </c>
      <c r="O56" s="18">
        <v>0</v>
      </c>
      <c r="P56" s="18">
        <v>0</v>
      </c>
      <c r="Q56" s="18">
        <f t="shared" si="2"/>
        <v>12024480</v>
      </c>
      <c r="R56" s="262"/>
    </row>
    <row r="57" spans="1:22" s="231" customFormat="1" ht="18" customHeight="1">
      <c r="A57" s="230">
        <v>47</v>
      </c>
      <c r="B57" s="243" t="s">
        <v>921</v>
      </c>
      <c r="C57" s="18">
        <v>96229</v>
      </c>
      <c r="D57" s="18">
        <v>19</v>
      </c>
      <c r="E57" s="18">
        <v>0</v>
      </c>
      <c r="F57" s="18">
        <v>623</v>
      </c>
      <c r="G57" s="18">
        <f t="shared" si="0"/>
        <v>96871</v>
      </c>
      <c r="H57" s="25">
        <v>62549</v>
      </c>
      <c r="I57" s="18">
        <v>12</v>
      </c>
      <c r="J57" s="18">
        <v>0</v>
      </c>
      <c r="K57" s="18">
        <v>405</v>
      </c>
      <c r="L57" s="18">
        <f t="shared" si="1"/>
        <v>62966</v>
      </c>
      <c r="M57" s="18">
        <v>10195487</v>
      </c>
      <c r="N57" s="18">
        <v>1956</v>
      </c>
      <c r="O57" s="18">
        <v>0</v>
      </c>
      <c r="P57" s="18">
        <v>66015</v>
      </c>
      <c r="Q57" s="18">
        <f t="shared" si="2"/>
        <v>10263458</v>
      </c>
      <c r="R57" s="262"/>
    </row>
    <row r="58" spans="1:22" s="231" customFormat="1" ht="18" customHeight="1">
      <c r="A58" s="230">
        <v>48</v>
      </c>
      <c r="B58" s="243" t="s">
        <v>922</v>
      </c>
      <c r="C58" s="18">
        <v>121297</v>
      </c>
      <c r="D58" s="18">
        <v>0</v>
      </c>
      <c r="E58" s="18">
        <v>0</v>
      </c>
      <c r="F58" s="18">
        <v>881</v>
      </c>
      <c r="G58" s="18">
        <f t="shared" si="0"/>
        <v>122178</v>
      </c>
      <c r="H58" s="25">
        <v>84908</v>
      </c>
      <c r="I58" s="18">
        <v>0</v>
      </c>
      <c r="J58" s="18">
        <v>0</v>
      </c>
      <c r="K58" s="18">
        <v>617</v>
      </c>
      <c r="L58" s="18">
        <f t="shared" si="1"/>
        <v>85525</v>
      </c>
      <c r="M58" s="18">
        <v>13840004</v>
      </c>
      <c r="N58" s="18">
        <v>0</v>
      </c>
      <c r="O58" s="18">
        <v>0</v>
      </c>
      <c r="P58" s="18">
        <v>100571</v>
      </c>
      <c r="Q58" s="18">
        <f t="shared" si="2"/>
        <v>13940575</v>
      </c>
      <c r="R58" s="262"/>
    </row>
    <row r="59" spans="1:22" s="231" customFormat="1" ht="18" customHeight="1">
      <c r="A59" s="230">
        <v>49</v>
      </c>
      <c r="B59" s="243" t="s">
        <v>923</v>
      </c>
      <c r="C59" s="18">
        <v>67993</v>
      </c>
      <c r="D59" s="18">
        <v>929</v>
      </c>
      <c r="E59" s="18">
        <v>0</v>
      </c>
      <c r="F59" s="18">
        <v>168</v>
      </c>
      <c r="G59" s="18">
        <f t="shared" si="0"/>
        <v>69090</v>
      </c>
      <c r="H59" s="25">
        <v>50975</v>
      </c>
      <c r="I59" s="18">
        <v>697</v>
      </c>
      <c r="J59" s="18">
        <v>0</v>
      </c>
      <c r="K59" s="18">
        <v>126</v>
      </c>
      <c r="L59" s="18">
        <f t="shared" si="1"/>
        <v>51798</v>
      </c>
      <c r="M59" s="18">
        <v>8359900</v>
      </c>
      <c r="N59" s="18">
        <v>114308</v>
      </c>
      <c r="O59" s="18">
        <v>0</v>
      </c>
      <c r="P59" s="18">
        <v>20664</v>
      </c>
      <c r="Q59" s="18">
        <f t="shared" si="2"/>
        <v>8494872</v>
      </c>
      <c r="R59" s="262"/>
      <c r="T59" s="268"/>
      <c r="U59" s="268"/>
      <c r="V59" s="268"/>
    </row>
    <row r="60" spans="1:22" s="231" customFormat="1" ht="18" customHeight="1">
      <c r="A60" s="230">
        <v>50</v>
      </c>
      <c r="B60" s="243" t="s">
        <v>924</v>
      </c>
      <c r="C60" s="18">
        <v>44368</v>
      </c>
      <c r="D60" s="18">
        <v>0</v>
      </c>
      <c r="E60" s="18">
        <v>0</v>
      </c>
      <c r="F60" s="18">
        <v>0</v>
      </c>
      <c r="G60" s="18">
        <f t="shared" si="0"/>
        <v>44368</v>
      </c>
      <c r="H60" s="25">
        <v>30170</v>
      </c>
      <c r="I60" s="18">
        <v>0</v>
      </c>
      <c r="J60" s="18">
        <v>0</v>
      </c>
      <c r="K60" s="18">
        <v>0</v>
      </c>
      <c r="L60" s="18">
        <f t="shared" si="1"/>
        <v>30170</v>
      </c>
      <c r="M60" s="18">
        <v>4887540</v>
      </c>
      <c r="N60" s="18">
        <v>0</v>
      </c>
      <c r="O60" s="18">
        <v>0</v>
      </c>
      <c r="P60" s="18">
        <v>0</v>
      </c>
      <c r="Q60" s="18">
        <f t="shared" si="2"/>
        <v>4887540</v>
      </c>
      <c r="R60" s="262"/>
    </row>
    <row r="61" spans="1:22" s="251" customFormat="1" ht="18" customHeight="1">
      <c r="A61" s="247">
        <v>51</v>
      </c>
      <c r="B61" s="248" t="s">
        <v>925</v>
      </c>
      <c r="C61" s="249">
        <v>85109</v>
      </c>
      <c r="D61" s="249">
        <v>314</v>
      </c>
      <c r="E61" s="249">
        <v>0</v>
      </c>
      <c r="F61" s="249">
        <v>2758</v>
      </c>
      <c r="G61" s="249">
        <f t="shared" si="0"/>
        <v>88181</v>
      </c>
      <c r="H61" s="250">
        <v>67642</v>
      </c>
      <c r="I61" s="249">
        <v>312</v>
      </c>
      <c r="J61" s="249">
        <v>0</v>
      </c>
      <c r="K61" s="249">
        <v>2610</v>
      </c>
      <c r="L61" s="249">
        <f t="shared" si="1"/>
        <v>70564</v>
      </c>
      <c r="M61" s="249">
        <v>11025646</v>
      </c>
      <c r="N61" s="249">
        <v>50856</v>
      </c>
      <c r="O61" s="249">
        <v>0</v>
      </c>
      <c r="P61" s="249">
        <v>425430</v>
      </c>
      <c r="Q61" s="249">
        <f t="shared" si="2"/>
        <v>11501932</v>
      </c>
      <c r="R61" s="262"/>
    </row>
    <row r="62" spans="1:22" ht="18" customHeight="1">
      <c r="A62" s="3" t="s">
        <v>19</v>
      </c>
      <c r="B62" s="18"/>
      <c r="C62" s="26">
        <f>SUM(C11:C61)</f>
        <v>3970583</v>
      </c>
      <c r="D62" s="26">
        <f t="shared" ref="D62:F62" si="3">SUM(D11:D61)</f>
        <v>41475</v>
      </c>
      <c r="E62" s="26">
        <f t="shared" si="3"/>
        <v>0</v>
      </c>
      <c r="F62" s="26">
        <f t="shared" si="3"/>
        <v>57767</v>
      </c>
      <c r="G62" s="26">
        <f t="shared" si="0"/>
        <v>4069825</v>
      </c>
      <c r="H62" s="275">
        <f>SUM(H11:H61)</f>
        <v>2855716</v>
      </c>
      <c r="I62" s="275">
        <f t="shared" ref="I62:K62" si="4">SUM(I11:I61)</f>
        <v>29812</v>
      </c>
      <c r="J62" s="275">
        <f t="shared" si="4"/>
        <v>0</v>
      </c>
      <c r="K62" s="275">
        <f t="shared" si="4"/>
        <v>39309</v>
      </c>
      <c r="L62" s="26">
        <f t="shared" si="1"/>
        <v>2924837</v>
      </c>
      <c r="M62" s="26">
        <f>SUM(M11:M61)</f>
        <v>463446562</v>
      </c>
      <c r="N62" s="26">
        <f t="shared" ref="N62:P62" si="5">SUM(N11:N61)</f>
        <v>4836383</v>
      </c>
      <c r="O62" s="26">
        <f t="shared" si="5"/>
        <v>0</v>
      </c>
      <c r="P62" s="26">
        <f t="shared" si="5"/>
        <v>6387637</v>
      </c>
      <c r="Q62" s="26">
        <f t="shared" si="2"/>
        <v>474670582</v>
      </c>
    </row>
    <row r="63" spans="1:22">
      <c r="A63" s="6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22">
      <c r="A64" s="11" t="s">
        <v>8</v>
      </c>
      <c r="B64"/>
      <c r="C64"/>
      <c r="D64"/>
      <c r="G64" s="951">
        <v>4069825</v>
      </c>
    </row>
    <row r="65" spans="1:18">
      <c r="A65" t="s">
        <v>9</v>
      </c>
      <c r="B65"/>
      <c r="C65"/>
      <c r="D65"/>
      <c r="G65" s="951">
        <v>2594421</v>
      </c>
    </row>
    <row r="66" spans="1:18">
      <c r="A66" t="s">
        <v>10</v>
      </c>
      <c r="B66"/>
      <c r="C66"/>
      <c r="D66"/>
      <c r="I66" s="12"/>
      <c r="J66" s="12"/>
      <c r="K66" s="12"/>
      <c r="L66" s="12"/>
    </row>
    <row r="67" spans="1:18" customFormat="1">
      <c r="A67" s="16" t="s">
        <v>430</v>
      </c>
      <c r="J67" s="12"/>
      <c r="K67" s="12"/>
      <c r="L67" s="12"/>
    </row>
    <row r="68" spans="1:18" customFormat="1">
      <c r="C68" s="16" t="s">
        <v>431</v>
      </c>
      <c r="E68" s="13"/>
      <c r="F68" s="13"/>
      <c r="G68" s="13"/>
      <c r="H68" s="13"/>
      <c r="I68" s="13"/>
      <c r="J68" s="13"/>
      <c r="K68" s="13"/>
      <c r="L68" s="13"/>
      <c r="M68" s="13"/>
    </row>
    <row r="69" spans="1:18">
      <c r="A69" s="15" t="s">
        <v>12</v>
      </c>
      <c r="B69" s="15"/>
      <c r="C69" s="15"/>
      <c r="D69" s="15"/>
      <c r="E69" s="15"/>
      <c r="F69" s="15"/>
      <c r="G69" s="15"/>
      <c r="I69" s="15"/>
      <c r="O69" s="1013" t="s">
        <v>13</v>
      </c>
      <c r="P69" s="1013"/>
      <c r="Q69" s="1014"/>
    </row>
    <row r="70" spans="1:18" ht="12.75" customHeight="1">
      <c r="A70" s="1013" t="s">
        <v>14</v>
      </c>
      <c r="B70" s="1013"/>
      <c r="C70" s="1013"/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</row>
    <row r="71" spans="1:18">
      <c r="A71" s="1000" t="s">
        <v>93</v>
      </c>
      <c r="B71" s="1000"/>
      <c r="C71" s="1000"/>
      <c r="D71" s="1000"/>
      <c r="E71" s="1000"/>
      <c r="F71" s="1000"/>
      <c r="G71" s="1000"/>
      <c r="H71" s="1000"/>
      <c r="I71" s="1000"/>
      <c r="J71" s="1000"/>
      <c r="K71" s="1000"/>
      <c r="L71" s="1000"/>
      <c r="M71" s="1000"/>
      <c r="N71" s="1000"/>
      <c r="O71" s="1000"/>
      <c r="P71" s="1000"/>
      <c r="Q71" s="1000"/>
      <c r="R71" s="1000"/>
    </row>
    <row r="72" spans="1:18">
      <c r="A72" s="15"/>
      <c r="B72" s="15"/>
      <c r="C72" s="15"/>
      <c r="D72" s="15"/>
      <c r="E72" s="15"/>
      <c r="F72" s="15"/>
      <c r="N72" s="989" t="s">
        <v>85</v>
      </c>
      <c r="O72" s="989"/>
      <c r="P72" s="989"/>
      <c r="Q72" s="989"/>
    </row>
    <row r="73" spans="1:18">
      <c r="A73" s="1096"/>
      <c r="B73" s="1096"/>
      <c r="C73" s="1096"/>
      <c r="D73" s="1096"/>
      <c r="E73" s="1096"/>
      <c r="F73" s="1096"/>
      <c r="G73" s="1096"/>
      <c r="H73" s="1096"/>
      <c r="I73" s="1096"/>
      <c r="J73" s="1096"/>
      <c r="K73" s="1096"/>
      <c r="L73" s="1096"/>
    </row>
  </sheetData>
  <mergeCells count="16">
    <mergeCell ref="A7:C7"/>
    <mergeCell ref="A5:O5"/>
    <mergeCell ref="A73:L73"/>
    <mergeCell ref="O1:Q1"/>
    <mergeCell ref="A2:L2"/>
    <mergeCell ref="A3:L3"/>
    <mergeCell ref="A8:A9"/>
    <mergeCell ref="B8:B9"/>
    <mergeCell ref="C8:G8"/>
    <mergeCell ref="H8:L8"/>
    <mergeCell ref="M8:Q8"/>
    <mergeCell ref="N72:Q72"/>
    <mergeCell ref="A71:R71"/>
    <mergeCell ref="O69:Q69"/>
    <mergeCell ref="A70:Q70"/>
    <mergeCell ref="N7:Q7"/>
  </mergeCells>
  <phoneticPr fontId="0" type="noConversion"/>
  <printOptions horizontalCentered="1"/>
  <pageMargins left="0.70866141732283505" right="0.70866141732283505" top="0.23622047244094499" bottom="0" header="0.31496062992126" footer="0.31496062992126"/>
  <pageSetup paperSize="9" scale="75" orientation="landscape" r:id="rId1"/>
  <rowBreaks count="1" manualBreakCount="1">
    <brk id="35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view="pageBreakPreview" topLeftCell="A46" zoomScale="80" zoomScaleSheetLayoutView="80" workbookViewId="0">
      <selection activeCell="G62" sqref="G62"/>
    </sheetView>
  </sheetViews>
  <sheetFormatPr defaultRowHeight="12.75"/>
  <cols>
    <col min="1" max="1" width="7.140625" style="16" customWidth="1"/>
    <col min="2" max="2" width="14.42578125" style="16" customWidth="1"/>
    <col min="3" max="3" width="9.5703125" style="16" customWidth="1"/>
    <col min="4" max="4" width="9.28515625" style="16" customWidth="1"/>
    <col min="5" max="6" width="9.140625" style="16"/>
    <col min="7" max="7" width="10.85546875" style="16" customWidth="1"/>
    <col min="8" max="8" width="10.28515625" style="16" customWidth="1"/>
    <col min="9" max="9" width="10.85546875" style="16" customWidth="1"/>
    <col min="10" max="10" width="10.28515625" style="16" customWidth="1"/>
    <col min="11" max="11" width="11.28515625" style="16" customWidth="1"/>
    <col min="12" max="12" width="11.7109375" style="16" customWidth="1"/>
    <col min="13" max="13" width="11.140625" style="16" customWidth="1"/>
    <col min="14" max="14" width="8.7109375" style="16" customWidth="1"/>
    <col min="15" max="15" width="8.85546875" style="16" customWidth="1"/>
    <col min="16" max="16" width="9.140625" style="16"/>
    <col min="17" max="17" width="11" style="16" customWidth="1"/>
    <col min="18" max="18" width="9.140625" style="16" hidden="1" customWidth="1"/>
    <col min="19" max="16384" width="9.140625" style="16"/>
  </cols>
  <sheetData>
    <row r="1" spans="1:19" customFormat="1" ht="12.75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985" t="s">
        <v>62</v>
      </c>
      <c r="P1" s="985"/>
      <c r="Q1" s="985"/>
    </row>
    <row r="2" spans="1:19" customFormat="1" ht="15.75">
      <c r="A2" s="986" t="s">
        <v>0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36"/>
      <c r="N2" s="36"/>
      <c r="O2" s="36"/>
      <c r="P2" s="36"/>
    </row>
    <row r="3" spans="1:19" customFormat="1" ht="20.25">
      <c r="A3" s="987" t="s">
        <v>734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35"/>
      <c r="N3" s="35"/>
      <c r="O3" s="35"/>
      <c r="P3" s="35"/>
    </row>
    <row r="4" spans="1:19" customFormat="1" ht="11.25" customHeight="1"/>
    <row r="5" spans="1:19" customFormat="1" ht="15.75">
      <c r="A5" s="1095" t="s">
        <v>791</v>
      </c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6"/>
      <c r="N5" s="16"/>
      <c r="O5" s="16"/>
      <c r="P5" s="16"/>
    </row>
    <row r="7" spans="1:19" ht="12.6" customHeight="1">
      <c r="A7" s="990" t="s">
        <v>999</v>
      </c>
      <c r="B7" s="990"/>
      <c r="C7" s="990"/>
      <c r="N7" s="1083" t="s">
        <v>814</v>
      </c>
      <c r="O7" s="1083"/>
      <c r="P7" s="1083"/>
      <c r="Q7" s="1083"/>
      <c r="R7" s="1083"/>
    </row>
    <row r="8" spans="1:19" s="15" customFormat="1" ht="29.45" customHeight="1">
      <c r="A8" s="983" t="s">
        <v>2</v>
      </c>
      <c r="B8" s="983" t="s">
        <v>3</v>
      </c>
      <c r="C8" s="999" t="s">
        <v>753</v>
      </c>
      <c r="D8" s="999"/>
      <c r="E8" s="999"/>
      <c r="F8" s="999"/>
      <c r="G8" s="999"/>
      <c r="H8" s="966" t="s">
        <v>625</v>
      </c>
      <c r="I8" s="999"/>
      <c r="J8" s="999"/>
      <c r="K8" s="999"/>
      <c r="L8" s="999"/>
      <c r="M8" s="1022" t="s">
        <v>112</v>
      </c>
      <c r="N8" s="1097"/>
      <c r="O8" s="1097"/>
      <c r="P8" s="1097"/>
      <c r="Q8" s="1023"/>
    </row>
    <row r="9" spans="1:19" s="15" customFormat="1" ht="38.25">
      <c r="A9" s="983"/>
      <c r="B9" s="983"/>
      <c r="C9" s="5" t="s">
        <v>212</v>
      </c>
      <c r="D9" s="5" t="s">
        <v>213</v>
      </c>
      <c r="E9" s="5" t="s">
        <v>357</v>
      </c>
      <c r="F9" s="7" t="s">
        <v>219</v>
      </c>
      <c r="G9" s="7" t="s">
        <v>117</v>
      </c>
      <c r="H9" s="5" t="s">
        <v>212</v>
      </c>
      <c r="I9" s="5" t="s">
        <v>213</v>
      </c>
      <c r="J9" s="5" t="s">
        <v>357</v>
      </c>
      <c r="K9" s="5" t="s">
        <v>219</v>
      </c>
      <c r="L9" s="5" t="s">
        <v>118</v>
      </c>
      <c r="M9" s="5" t="s">
        <v>212</v>
      </c>
      <c r="N9" s="5" t="s">
        <v>213</v>
      </c>
      <c r="O9" s="5" t="s">
        <v>357</v>
      </c>
      <c r="P9" s="7" t="s">
        <v>219</v>
      </c>
      <c r="Q9" s="5" t="s">
        <v>119</v>
      </c>
      <c r="R9" s="26"/>
      <c r="S9" s="27"/>
    </row>
    <row r="10" spans="1:19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9" ht="18" customHeight="1">
      <c r="A11" s="17">
        <v>1</v>
      </c>
      <c r="B11" s="243" t="s">
        <v>875</v>
      </c>
      <c r="C11" s="18">
        <v>16764</v>
      </c>
      <c r="D11" s="18">
        <v>0</v>
      </c>
      <c r="E11" s="18">
        <v>0</v>
      </c>
      <c r="F11" s="24">
        <v>85</v>
      </c>
      <c r="G11" s="24">
        <f>C11+D11+E11+F11</f>
        <v>16849</v>
      </c>
      <c r="H11" s="18">
        <v>13411</v>
      </c>
      <c r="I11" s="18">
        <v>0</v>
      </c>
      <c r="J11" s="18">
        <v>0</v>
      </c>
      <c r="K11" s="18">
        <v>69</v>
      </c>
      <c r="L11" s="18">
        <f>H11+I11+J11+K11</f>
        <v>13480</v>
      </c>
      <c r="M11" s="18">
        <v>2185993</v>
      </c>
      <c r="N11" s="18">
        <v>0</v>
      </c>
      <c r="O11" s="18">
        <v>0</v>
      </c>
      <c r="P11" s="18">
        <v>11247</v>
      </c>
      <c r="Q11" s="18">
        <f>M11+N11+O11+P11</f>
        <v>2197240</v>
      </c>
    </row>
    <row r="12" spans="1:19" ht="18" customHeight="1">
      <c r="A12" s="17">
        <v>2</v>
      </c>
      <c r="B12" s="243" t="s">
        <v>876</v>
      </c>
      <c r="C12" s="18">
        <v>25480</v>
      </c>
      <c r="D12" s="18">
        <v>873</v>
      </c>
      <c r="E12" s="18">
        <v>0</v>
      </c>
      <c r="F12" s="24">
        <v>188</v>
      </c>
      <c r="G12" s="24">
        <f t="shared" ref="G12:G62" si="0">C12+D12+E12+F12</f>
        <v>26541</v>
      </c>
      <c r="H12" s="18">
        <v>22378</v>
      </c>
      <c r="I12" s="18">
        <v>664</v>
      </c>
      <c r="J12" s="18">
        <v>0</v>
      </c>
      <c r="K12" s="18">
        <v>160</v>
      </c>
      <c r="L12" s="18">
        <f t="shared" ref="L12:L62" si="1">H12+I12+J12+K12</f>
        <v>23202</v>
      </c>
      <c r="M12" s="18">
        <v>3647614</v>
      </c>
      <c r="N12" s="18">
        <v>108232</v>
      </c>
      <c r="O12" s="18">
        <v>0</v>
      </c>
      <c r="P12" s="18">
        <v>26080</v>
      </c>
      <c r="Q12" s="18">
        <f t="shared" ref="Q12:Q62" si="2">M12+N12+O12+P12</f>
        <v>3781926</v>
      </c>
      <c r="S12" s="268"/>
    </row>
    <row r="13" spans="1:19" ht="18" customHeight="1">
      <c r="A13" s="17">
        <v>3</v>
      </c>
      <c r="B13" s="243" t="s">
        <v>877</v>
      </c>
      <c r="C13" s="18">
        <v>30046</v>
      </c>
      <c r="D13" s="18">
        <v>0</v>
      </c>
      <c r="E13" s="18">
        <v>0</v>
      </c>
      <c r="F13" s="24">
        <v>0</v>
      </c>
      <c r="G13" s="24">
        <f t="shared" si="0"/>
        <v>30046</v>
      </c>
      <c r="H13" s="18">
        <v>19854</v>
      </c>
      <c r="I13" s="18">
        <v>0</v>
      </c>
      <c r="J13" s="18">
        <v>0</v>
      </c>
      <c r="K13" s="18">
        <v>0</v>
      </c>
      <c r="L13" s="18">
        <f t="shared" si="1"/>
        <v>19854</v>
      </c>
      <c r="M13" s="18">
        <v>3236202</v>
      </c>
      <c r="N13" s="18">
        <v>0</v>
      </c>
      <c r="O13" s="18">
        <v>0</v>
      </c>
      <c r="P13" s="18">
        <v>0</v>
      </c>
      <c r="Q13" s="18">
        <f t="shared" si="2"/>
        <v>3236202</v>
      </c>
      <c r="S13" s="268"/>
    </row>
    <row r="14" spans="1:19" ht="18" customHeight="1">
      <c r="A14" s="17">
        <v>4</v>
      </c>
      <c r="B14" s="243" t="s">
        <v>878</v>
      </c>
      <c r="C14" s="18">
        <v>23983</v>
      </c>
      <c r="D14" s="18">
        <v>0</v>
      </c>
      <c r="E14" s="18">
        <v>0</v>
      </c>
      <c r="F14" s="24">
        <v>0</v>
      </c>
      <c r="G14" s="24">
        <f t="shared" si="0"/>
        <v>23983</v>
      </c>
      <c r="H14" s="18">
        <v>15589</v>
      </c>
      <c r="I14" s="18">
        <v>0</v>
      </c>
      <c r="J14" s="18">
        <v>0</v>
      </c>
      <c r="K14" s="18">
        <v>0</v>
      </c>
      <c r="L14" s="18">
        <f t="shared" si="1"/>
        <v>15589</v>
      </c>
      <c r="M14" s="18">
        <v>2509829</v>
      </c>
      <c r="N14" s="18">
        <v>0</v>
      </c>
      <c r="O14" s="18">
        <v>0</v>
      </c>
      <c r="P14" s="18">
        <v>0</v>
      </c>
      <c r="Q14" s="18">
        <f t="shared" si="2"/>
        <v>2509829</v>
      </c>
      <c r="S14" s="268"/>
    </row>
    <row r="15" spans="1:19" ht="18" customHeight="1">
      <c r="A15" s="17">
        <v>5</v>
      </c>
      <c r="B15" s="243" t="s">
        <v>879</v>
      </c>
      <c r="C15" s="18">
        <v>45276</v>
      </c>
      <c r="D15" s="18">
        <v>0</v>
      </c>
      <c r="E15" s="18">
        <v>900</v>
      </c>
      <c r="F15" s="24">
        <v>55</v>
      </c>
      <c r="G15" s="24">
        <f t="shared" si="0"/>
        <v>46231</v>
      </c>
      <c r="H15" s="18">
        <v>32648</v>
      </c>
      <c r="I15" s="18">
        <v>0</v>
      </c>
      <c r="J15" s="18">
        <v>729</v>
      </c>
      <c r="K15" s="18">
        <v>51</v>
      </c>
      <c r="L15" s="18">
        <f t="shared" si="1"/>
        <v>33428</v>
      </c>
      <c r="M15" s="18">
        <v>5256328</v>
      </c>
      <c r="N15" s="18">
        <v>0</v>
      </c>
      <c r="O15" s="18">
        <v>169128</v>
      </c>
      <c r="P15" s="18">
        <v>8211</v>
      </c>
      <c r="Q15" s="18">
        <f t="shared" si="2"/>
        <v>5433667</v>
      </c>
      <c r="S15" s="268"/>
    </row>
    <row r="16" spans="1:19" ht="18" customHeight="1">
      <c r="A16" s="17">
        <v>6</v>
      </c>
      <c r="B16" s="243" t="s">
        <v>880</v>
      </c>
      <c r="C16" s="18">
        <v>62694</v>
      </c>
      <c r="D16" s="18">
        <v>121</v>
      </c>
      <c r="E16" s="18">
        <v>0</v>
      </c>
      <c r="F16" s="24">
        <v>0</v>
      </c>
      <c r="G16" s="24">
        <f t="shared" si="0"/>
        <v>62815</v>
      </c>
      <c r="H16" s="18">
        <v>45139</v>
      </c>
      <c r="I16" s="18">
        <v>87</v>
      </c>
      <c r="J16" s="18">
        <v>0</v>
      </c>
      <c r="K16" s="18">
        <v>0</v>
      </c>
      <c r="L16" s="18">
        <f t="shared" si="1"/>
        <v>45226</v>
      </c>
      <c r="M16" s="18">
        <v>7267379</v>
      </c>
      <c r="N16" s="18">
        <v>14007</v>
      </c>
      <c r="O16" s="18">
        <v>0</v>
      </c>
      <c r="P16" s="18">
        <v>0</v>
      </c>
      <c r="Q16" s="18">
        <f t="shared" si="2"/>
        <v>7281386</v>
      </c>
      <c r="S16" s="268"/>
    </row>
    <row r="17" spans="1:19" ht="18" customHeight="1">
      <c r="A17" s="17">
        <v>7</v>
      </c>
      <c r="B17" s="243" t="s">
        <v>881</v>
      </c>
      <c r="C17" s="18">
        <v>64107</v>
      </c>
      <c r="D17" s="18">
        <v>451</v>
      </c>
      <c r="E17" s="18">
        <v>0</v>
      </c>
      <c r="F17" s="24">
        <v>0</v>
      </c>
      <c r="G17" s="24">
        <f t="shared" si="0"/>
        <v>64558</v>
      </c>
      <c r="H17" s="18">
        <v>43991</v>
      </c>
      <c r="I17" s="18">
        <v>434</v>
      </c>
      <c r="J17" s="18">
        <v>0</v>
      </c>
      <c r="K17" s="18">
        <v>0</v>
      </c>
      <c r="L17" s="18">
        <f t="shared" si="1"/>
        <v>44425</v>
      </c>
      <c r="M17" s="18">
        <v>7214524</v>
      </c>
      <c r="N17" s="18">
        <v>71176</v>
      </c>
      <c r="O17" s="18">
        <v>0</v>
      </c>
      <c r="P17" s="18">
        <v>0</v>
      </c>
      <c r="Q17" s="18">
        <f t="shared" si="2"/>
        <v>7285700</v>
      </c>
      <c r="S17" s="268"/>
    </row>
    <row r="18" spans="1:19" ht="18" customHeight="1">
      <c r="A18" s="17">
        <v>8</v>
      </c>
      <c r="B18" s="243" t="s">
        <v>882</v>
      </c>
      <c r="C18" s="18">
        <v>41541</v>
      </c>
      <c r="D18" s="18">
        <v>658</v>
      </c>
      <c r="E18" s="18">
        <v>0</v>
      </c>
      <c r="F18" s="24">
        <v>2469</v>
      </c>
      <c r="G18" s="24">
        <f t="shared" si="0"/>
        <v>44668</v>
      </c>
      <c r="H18" s="18">
        <v>24929</v>
      </c>
      <c r="I18" s="18">
        <v>402</v>
      </c>
      <c r="J18" s="18">
        <v>0</v>
      </c>
      <c r="K18" s="18">
        <v>1478</v>
      </c>
      <c r="L18" s="18">
        <f t="shared" si="1"/>
        <v>26809</v>
      </c>
      <c r="M18" s="18">
        <v>4013569</v>
      </c>
      <c r="N18" s="18">
        <v>64722</v>
      </c>
      <c r="O18" s="18">
        <v>0</v>
      </c>
      <c r="P18" s="18">
        <v>237958</v>
      </c>
      <c r="Q18" s="18">
        <f t="shared" si="2"/>
        <v>4316249</v>
      </c>
      <c r="S18" s="268"/>
    </row>
    <row r="19" spans="1:19" ht="18" customHeight="1">
      <c r="A19" s="17">
        <v>9</v>
      </c>
      <c r="B19" s="243" t="s">
        <v>883</v>
      </c>
      <c r="C19" s="18">
        <v>35701</v>
      </c>
      <c r="D19" s="18">
        <v>231</v>
      </c>
      <c r="E19" s="18">
        <v>0</v>
      </c>
      <c r="F19" s="24">
        <v>7685</v>
      </c>
      <c r="G19" s="24">
        <f t="shared" si="0"/>
        <v>43617</v>
      </c>
      <c r="H19" s="18">
        <v>26888</v>
      </c>
      <c r="I19" s="18">
        <v>157</v>
      </c>
      <c r="J19" s="18">
        <v>0</v>
      </c>
      <c r="K19" s="18">
        <v>4860</v>
      </c>
      <c r="L19" s="18">
        <f t="shared" si="1"/>
        <v>31905</v>
      </c>
      <c r="M19" s="18">
        <v>4409632</v>
      </c>
      <c r="N19" s="18">
        <v>25748</v>
      </c>
      <c r="O19" s="18">
        <v>0</v>
      </c>
      <c r="P19" s="18">
        <v>797040</v>
      </c>
      <c r="Q19" s="18">
        <f t="shared" si="2"/>
        <v>5232420</v>
      </c>
      <c r="S19" s="268"/>
    </row>
    <row r="20" spans="1:19" ht="18" customHeight="1">
      <c r="A20" s="17">
        <v>10</v>
      </c>
      <c r="B20" s="243" t="s">
        <v>884</v>
      </c>
      <c r="C20" s="18">
        <v>25071</v>
      </c>
      <c r="D20" s="18">
        <v>1220</v>
      </c>
      <c r="E20" s="18">
        <v>0</v>
      </c>
      <c r="F20" s="24">
        <v>209</v>
      </c>
      <c r="G20" s="24">
        <f t="shared" si="0"/>
        <v>26500</v>
      </c>
      <c r="H20" s="18">
        <v>17623</v>
      </c>
      <c r="I20" s="18">
        <v>963</v>
      </c>
      <c r="J20" s="18">
        <v>0</v>
      </c>
      <c r="K20" s="18">
        <v>167</v>
      </c>
      <c r="L20" s="18">
        <f t="shared" si="1"/>
        <v>18753</v>
      </c>
      <c r="M20" s="18">
        <v>2837303</v>
      </c>
      <c r="N20" s="18">
        <v>155043</v>
      </c>
      <c r="O20" s="18">
        <v>0</v>
      </c>
      <c r="P20" s="18">
        <v>26887</v>
      </c>
      <c r="Q20" s="18">
        <f t="shared" si="2"/>
        <v>3019233</v>
      </c>
      <c r="S20" s="268"/>
    </row>
    <row r="21" spans="1:19" ht="18" customHeight="1">
      <c r="A21" s="17">
        <v>11</v>
      </c>
      <c r="B21" s="243" t="s">
        <v>885</v>
      </c>
      <c r="C21" s="18">
        <v>88631</v>
      </c>
      <c r="D21" s="18">
        <v>0</v>
      </c>
      <c r="E21" s="18">
        <v>0</v>
      </c>
      <c r="F21" s="24">
        <v>268</v>
      </c>
      <c r="G21" s="24">
        <f t="shared" si="0"/>
        <v>88899</v>
      </c>
      <c r="H21" s="18">
        <v>54381</v>
      </c>
      <c r="I21" s="18">
        <v>0</v>
      </c>
      <c r="J21" s="18">
        <v>0</v>
      </c>
      <c r="K21" s="18">
        <v>146</v>
      </c>
      <c r="L21" s="18">
        <f t="shared" si="1"/>
        <v>54527</v>
      </c>
      <c r="M21" s="18">
        <v>8809722</v>
      </c>
      <c r="N21" s="18">
        <v>0</v>
      </c>
      <c r="O21" s="18">
        <v>0</v>
      </c>
      <c r="P21" s="18">
        <v>23652</v>
      </c>
      <c r="Q21" s="18">
        <f t="shared" si="2"/>
        <v>8833374</v>
      </c>
      <c r="S21" s="268"/>
    </row>
    <row r="22" spans="1:19" ht="18" customHeight="1">
      <c r="A22" s="17">
        <v>12</v>
      </c>
      <c r="B22" s="243" t="s">
        <v>886</v>
      </c>
      <c r="C22" s="18">
        <v>76170</v>
      </c>
      <c r="D22" s="18">
        <v>1274</v>
      </c>
      <c r="E22" s="18">
        <v>0</v>
      </c>
      <c r="F22" s="24">
        <v>122</v>
      </c>
      <c r="G22" s="24">
        <f t="shared" si="0"/>
        <v>77566</v>
      </c>
      <c r="H22" s="18">
        <v>62695</v>
      </c>
      <c r="I22" s="18">
        <v>1054</v>
      </c>
      <c r="J22" s="18">
        <v>0</v>
      </c>
      <c r="K22" s="18">
        <v>101</v>
      </c>
      <c r="L22" s="18">
        <f t="shared" si="1"/>
        <v>63850</v>
      </c>
      <c r="M22" s="18">
        <v>10156590</v>
      </c>
      <c r="N22" s="18">
        <v>170748</v>
      </c>
      <c r="O22" s="18">
        <v>0</v>
      </c>
      <c r="P22" s="18">
        <v>16362</v>
      </c>
      <c r="Q22" s="18">
        <f t="shared" si="2"/>
        <v>10343700</v>
      </c>
      <c r="S22" s="268"/>
    </row>
    <row r="23" spans="1:19" ht="18" customHeight="1">
      <c r="A23" s="17">
        <v>13</v>
      </c>
      <c r="B23" s="243" t="s">
        <v>887</v>
      </c>
      <c r="C23" s="18">
        <v>56086</v>
      </c>
      <c r="D23" s="18">
        <v>633</v>
      </c>
      <c r="E23" s="18">
        <v>0</v>
      </c>
      <c r="F23" s="24">
        <v>81</v>
      </c>
      <c r="G23" s="24">
        <f t="shared" si="0"/>
        <v>56800</v>
      </c>
      <c r="H23" s="18">
        <v>39439</v>
      </c>
      <c r="I23" s="18">
        <v>445</v>
      </c>
      <c r="J23" s="18">
        <v>0</v>
      </c>
      <c r="K23" s="18">
        <v>57</v>
      </c>
      <c r="L23" s="18">
        <f t="shared" si="1"/>
        <v>39941</v>
      </c>
      <c r="M23" s="18">
        <v>6428557</v>
      </c>
      <c r="N23" s="18">
        <v>72535</v>
      </c>
      <c r="O23" s="18">
        <v>0</v>
      </c>
      <c r="P23" s="18">
        <v>9291</v>
      </c>
      <c r="Q23" s="18">
        <f t="shared" si="2"/>
        <v>6510383</v>
      </c>
      <c r="S23" s="268"/>
    </row>
    <row r="24" spans="1:19" ht="18" customHeight="1">
      <c r="A24" s="17">
        <v>14</v>
      </c>
      <c r="B24" s="243" t="s">
        <v>888</v>
      </c>
      <c r="C24" s="18">
        <v>29201</v>
      </c>
      <c r="D24" s="18">
        <v>0</v>
      </c>
      <c r="E24" s="18">
        <v>0</v>
      </c>
      <c r="F24" s="24">
        <v>818</v>
      </c>
      <c r="G24" s="24">
        <f t="shared" si="0"/>
        <v>30019</v>
      </c>
      <c r="H24" s="18">
        <v>19857</v>
      </c>
      <c r="I24" s="18">
        <v>0</v>
      </c>
      <c r="J24" s="18">
        <v>0</v>
      </c>
      <c r="K24" s="18">
        <v>556</v>
      </c>
      <c r="L24" s="18">
        <f t="shared" si="1"/>
        <v>20413</v>
      </c>
      <c r="M24" s="18">
        <v>3256548</v>
      </c>
      <c r="N24" s="18">
        <v>0</v>
      </c>
      <c r="O24" s="18">
        <v>0</v>
      </c>
      <c r="P24" s="18">
        <v>91184</v>
      </c>
      <c r="Q24" s="18">
        <f t="shared" si="2"/>
        <v>3347732</v>
      </c>
      <c r="S24" s="268"/>
    </row>
    <row r="25" spans="1:19" s="231" customFormat="1" ht="18" customHeight="1">
      <c r="A25" s="230">
        <v>15</v>
      </c>
      <c r="B25" s="243" t="s">
        <v>889</v>
      </c>
      <c r="C25" s="18">
        <v>44257</v>
      </c>
      <c r="D25" s="18">
        <v>101</v>
      </c>
      <c r="E25" s="18">
        <v>0</v>
      </c>
      <c r="F25" s="24">
        <v>201</v>
      </c>
      <c r="G25" s="24">
        <f t="shared" si="0"/>
        <v>44559</v>
      </c>
      <c r="H25" s="18">
        <v>31290</v>
      </c>
      <c r="I25" s="18">
        <v>71</v>
      </c>
      <c r="J25" s="18">
        <v>0</v>
      </c>
      <c r="K25" s="18">
        <v>142</v>
      </c>
      <c r="L25" s="18">
        <f t="shared" si="1"/>
        <v>31503</v>
      </c>
      <c r="M25" s="18">
        <v>5006400</v>
      </c>
      <c r="N25" s="18">
        <v>11360</v>
      </c>
      <c r="O25" s="18">
        <v>0</v>
      </c>
      <c r="P25" s="18">
        <v>22720</v>
      </c>
      <c r="Q25" s="18">
        <f t="shared" si="2"/>
        <v>5040480</v>
      </c>
      <c r="S25" s="268"/>
    </row>
    <row r="26" spans="1:19" s="231" customFormat="1" ht="18" customHeight="1">
      <c r="A26" s="230">
        <v>16</v>
      </c>
      <c r="B26" s="243" t="s">
        <v>890</v>
      </c>
      <c r="C26" s="18">
        <v>78257</v>
      </c>
      <c r="D26" s="18">
        <v>86</v>
      </c>
      <c r="E26" s="18">
        <v>0</v>
      </c>
      <c r="F26" s="24">
        <v>0</v>
      </c>
      <c r="G26" s="24">
        <f t="shared" si="0"/>
        <v>78343</v>
      </c>
      <c r="H26" s="18">
        <v>52175</v>
      </c>
      <c r="I26" s="18">
        <v>55</v>
      </c>
      <c r="J26" s="18">
        <v>0</v>
      </c>
      <c r="K26" s="18">
        <v>0</v>
      </c>
      <c r="L26" s="18">
        <f t="shared" si="1"/>
        <v>52230</v>
      </c>
      <c r="M26" s="18">
        <v>8400175</v>
      </c>
      <c r="N26" s="18">
        <v>8855</v>
      </c>
      <c r="O26" s="18">
        <v>0</v>
      </c>
      <c r="P26" s="18">
        <v>0</v>
      </c>
      <c r="Q26" s="18">
        <f t="shared" si="2"/>
        <v>8409030</v>
      </c>
      <c r="S26" s="268"/>
    </row>
    <row r="27" spans="1:19" s="231" customFormat="1" ht="18" customHeight="1">
      <c r="A27" s="230">
        <v>17</v>
      </c>
      <c r="B27" s="243" t="s">
        <v>891</v>
      </c>
      <c r="C27" s="18">
        <v>38389</v>
      </c>
      <c r="D27" s="18">
        <v>0</v>
      </c>
      <c r="E27" s="18">
        <v>0</v>
      </c>
      <c r="F27" s="24">
        <v>0</v>
      </c>
      <c r="G27" s="24">
        <f t="shared" si="0"/>
        <v>38389</v>
      </c>
      <c r="H27" s="18">
        <v>30711</v>
      </c>
      <c r="I27" s="18">
        <v>0</v>
      </c>
      <c r="J27" s="18">
        <v>0</v>
      </c>
      <c r="K27" s="18">
        <v>0</v>
      </c>
      <c r="L27" s="18">
        <f t="shared" si="1"/>
        <v>30711</v>
      </c>
      <c r="M27" s="18">
        <v>5036604</v>
      </c>
      <c r="N27" s="18">
        <v>0</v>
      </c>
      <c r="O27" s="18">
        <v>0</v>
      </c>
      <c r="P27" s="18">
        <v>0</v>
      </c>
      <c r="Q27" s="18">
        <f t="shared" si="2"/>
        <v>5036604</v>
      </c>
      <c r="S27" s="268"/>
    </row>
    <row r="28" spans="1:19" s="231" customFormat="1" ht="18" customHeight="1">
      <c r="A28" s="230">
        <v>18</v>
      </c>
      <c r="B28" s="243" t="s">
        <v>892</v>
      </c>
      <c r="C28" s="18">
        <v>51263</v>
      </c>
      <c r="D28" s="18">
        <v>96</v>
      </c>
      <c r="E28" s="18">
        <v>0</v>
      </c>
      <c r="F28" s="24">
        <v>812</v>
      </c>
      <c r="G28" s="24">
        <f t="shared" si="0"/>
        <v>52171</v>
      </c>
      <c r="H28" s="18">
        <v>31309</v>
      </c>
      <c r="I28" s="18">
        <v>59</v>
      </c>
      <c r="J28" s="18">
        <v>0</v>
      </c>
      <c r="K28" s="18">
        <v>393</v>
      </c>
      <c r="L28" s="18">
        <f t="shared" si="1"/>
        <v>31761</v>
      </c>
      <c r="M28" s="18">
        <v>5040749</v>
      </c>
      <c r="N28" s="18">
        <v>9499</v>
      </c>
      <c r="O28" s="18">
        <v>0</v>
      </c>
      <c r="P28" s="18">
        <v>63273</v>
      </c>
      <c r="Q28" s="18">
        <f t="shared" si="2"/>
        <v>5113521</v>
      </c>
      <c r="S28" s="268"/>
    </row>
    <row r="29" spans="1:19" s="231" customFormat="1" ht="18" customHeight="1">
      <c r="A29" s="230">
        <v>19</v>
      </c>
      <c r="B29" s="243" t="s">
        <v>893</v>
      </c>
      <c r="C29" s="18">
        <v>38662</v>
      </c>
      <c r="D29" s="18">
        <v>2078</v>
      </c>
      <c r="E29" s="18">
        <v>1501</v>
      </c>
      <c r="F29" s="24">
        <v>374</v>
      </c>
      <c r="G29" s="24">
        <f t="shared" si="0"/>
        <v>42615</v>
      </c>
      <c r="H29" s="18">
        <v>27063</v>
      </c>
      <c r="I29" s="18">
        <v>1454</v>
      </c>
      <c r="J29" s="18">
        <v>1050</v>
      </c>
      <c r="K29" s="18">
        <v>261</v>
      </c>
      <c r="L29" s="18">
        <f t="shared" si="1"/>
        <v>29828</v>
      </c>
      <c r="M29" s="18">
        <v>4194765</v>
      </c>
      <c r="N29" s="18">
        <v>225370</v>
      </c>
      <c r="O29" s="18">
        <v>217350</v>
      </c>
      <c r="P29" s="18">
        <v>40455</v>
      </c>
      <c r="Q29" s="18">
        <f t="shared" si="2"/>
        <v>4677940</v>
      </c>
      <c r="S29" s="268"/>
    </row>
    <row r="30" spans="1:19" s="231" customFormat="1" ht="18" customHeight="1">
      <c r="A30" s="230">
        <v>20</v>
      </c>
      <c r="B30" s="243" t="s">
        <v>894</v>
      </c>
      <c r="C30" s="18">
        <v>20649</v>
      </c>
      <c r="D30" s="18">
        <v>0</v>
      </c>
      <c r="E30" s="18">
        <v>0</v>
      </c>
      <c r="F30" s="24">
        <v>0</v>
      </c>
      <c r="G30" s="24">
        <f t="shared" si="0"/>
        <v>20649</v>
      </c>
      <c r="H30" s="18">
        <v>13324</v>
      </c>
      <c r="I30" s="18">
        <v>0</v>
      </c>
      <c r="J30" s="18">
        <v>0</v>
      </c>
      <c r="K30" s="18">
        <v>0</v>
      </c>
      <c r="L30" s="18">
        <f t="shared" si="1"/>
        <v>13324</v>
      </c>
      <c r="M30" s="18">
        <v>2171812</v>
      </c>
      <c r="N30" s="18">
        <v>0</v>
      </c>
      <c r="O30" s="18">
        <v>0</v>
      </c>
      <c r="P30" s="18">
        <v>0</v>
      </c>
      <c r="Q30" s="18">
        <f t="shared" si="2"/>
        <v>2171812</v>
      </c>
      <c r="S30" s="268"/>
    </row>
    <row r="31" spans="1:19" s="231" customFormat="1" ht="18" customHeight="1">
      <c r="A31" s="230">
        <v>21</v>
      </c>
      <c r="B31" s="243" t="s">
        <v>895</v>
      </c>
      <c r="C31" s="18">
        <v>32988</v>
      </c>
      <c r="D31" s="18">
        <v>527</v>
      </c>
      <c r="E31" s="18">
        <v>0</v>
      </c>
      <c r="F31" s="24">
        <v>194</v>
      </c>
      <c r="G31" s="24">
        <f t="shared" si="0"/>
        <v>33709</v>
      </c>
      <c r="H31" s="18">
        <v>27211</v>
      </c>
      <c r="I31" s="18">
        <v>391</v>
      </c>
      <c r="J31" s="18">
        <v>0</v>
      </c>
      <c r="K31" s="18">
        <v>139</v>
      </c>
      <c r="L31" s="18">
        <f t="shared" si="1"/>
        <v>27741</v>
      </c>
      <c r="M31" s="18">
        <v>4380971</v>
      </c>
      <c r="N31" s="18">
        <v>62951</v>
      </c>
      <c r="O31" s="18">
        <v>0</v>
      </c>
      <c r="P31" s="18">
        <v>22379</v>
      </c>
      <c r="Q31" s="18">
        <f t="shared" si="2"/>
        <v>4466301</v>
      </c>
      <c r="S31" s="268"/>
    </row>
    <row r="32" spans="1:19" s="231" customFormat="1" ht="18" customHeight="1">
      <c r="A32" s="230">
        <v>22</v>
      </c>
      <c r="B32" s="243" t="s">
        <v>896</v>
      </c>
      <c r="C32" s="18">
        <v>43056</v>
      </c>
      <c r="D32" s="18">
        <v>1703</v>
      </c>
      <c r="E32" s="18">
        <v>0</v>
      </c>
      <c r="F32" s="24">
        <v>1308</v>
      </c>
      <c r="G32" s="24">
        <f t="shared" si="0"/>
        <v>46067</v>
      </c>
      <c r="H32" s="18">
        <v>33293</v>
      </c>
      <c r="I32" s="18">
        <v>1311</v>
      </c>
      <c r="J32" s="18">
        <v>0</v>
      </c>
      <c r="K32" s="18">
        <v>1007</v>
      </c>
      <c r="L32" s="18">
        <f t="shared" si="1"/>
        <v>35611</v>
      </c>
      <c r="M32" s="18">
        <v>5360173</v>
      </c>
      <c r="N32" s="18">
        <v>211071</v>
      </c>
      <c r="O32" s="18">
        <v>0</v>
      </c>
      <c r="P32" s="18">
        <v>162127</v>
      </c>
      <c r="Q32" s="18">
        <f t="shared" si="2"/>
        <v>5733371</v>
      </c>
      <c r="S32" s="268"/>
    </row>
    <row r="33" spans="1:23" s="231" customFormat="1" ht="18" customHeight="1">
      <c r="A33" s="230">
        <v>23</v>
      </c>
      <c r="B33" s="243" t="s">
        <v>897</v>
      </c>
      <c r="C33" s="18">
        <v>60176</v>
      </c>
      <c r="D33" s="18">
        <v>3259</v>
      </c>
      <c r="E33" s="18">
        <v>660</v>
      </c>
      <c r="F33" s="24">
        <v>0</v>
      </c>
      <c r="G33" s="24">
        <f t="shared" si="0"/>
        <v>64095</v>
      </c>
      <c r="H33" s="18">
        <v>47958</v>
      </c>
      <c r="I33" s="18">
        <v>2306</v>
      </c>
      <c r="J33" s="18">
        <v>480</v>
      </c>
      <c r="K33" s="18">
        <v>0</v>
      </c>
      <c r="L33" s="18">
        <f t="shared" si="1"/>
        <v>50744</v>
      </c>
      <c r="M33" s="18">
        <v>7817154</v>
      </c>
      <c r="N33" s="18">
        <v>375878</v>
      </c>
      <c r="O33" s="18">
        <v>112800</v>
      </c>
      <c r="P33" s="18">
        <v>0</v>
      </c>
      <c r="Q33" s="18">
        <f t="shared" si="2"/>
        <v>8305832</v>
      </c>
      <c r="S33" s="268"/>
    </row>
    <row r="34" spans="1:23" s="231" customFormat="1" ht="18" customHeight="1">
      <c r="A34" s="230">
        <v>24</v>
      </c>
      <c r="B34" s="243" t="s">
        <v>898</v>
      </c>
      <c r="C34" s="18">
        <v>51392</v>
      </c>
      <c r="D34" s="18">
        <v>2737</v>
      </c>
      <c r="E34" s="18">
        <v>0</v>
      </c>
      <c r="F34" s="24">
        <v>55</v>
      </c>
      <c r="G34" s="24">
        <f t="shared" si="0"/>
        <v>54184</v>
      </c>
      <c r="H34" s="18">
        <v>39767</v>
      </c>
      <c r="I34" s="18">
        <v>2118</v>
      </c>
      <c r="J34" s="18">
        <v>0</v>
      </c>
      <c r="K34" s="18">
        <v>43</v>
      </c>
      <c r="L34" s="18">
        <f t="shared" si="1"/>
        <v>41928</v>
      </c>
      <c r="M34" s="18">
        <v>6521788</v>
      </c>
      <c r="N34" s="18">
        <v>34352</v>
      </c>
      <c r="O34" s="18">
        <v>0</v>
      </c>
      <c r="P34" s="18">
        <v>7052</v>
      </c>
      <c r="Q34" s="18">
        <f t="shared" si="2"/>
        <v>6563192</v>
      </c>
      <c r="S34" s="268"/>
    </row>
    <row r="35" spans="1:23" s="231" customFormat="1" ht="18" customHeight="1">
      <c r="A35" s="230">
        <v>25</v>
      </c>
      <c r="B35" s="243" t="s">
        <v>899</v>
      </c>
      <c r="C35" s="18">
        <v>56846</v>
      </c>
      <c r="D35" s="18">
        <v>0</v>
      </c>
      <c r="E35" s="18">
        <v>0</v>
      </c>
      <c r="F35" s="24">
        <v>25</v>
      </c>
      <c r="G35" s="24">
        <f t="shared" si="0"/>
        <v>56871</v>
      </c>
      <c r="H35" s="18">
        <v>39816</v>
      </c>
      <c r="I35" s="18">
        <v>0</v>
      </c>
      <c r="J35" s="18">
        <v>0</v>
      </c>
      <c r="K35" s="18">
        <v>18</v>
      </c>
      <c r="L35" s="18">
        <f t="shared" si="1"/>
        <v>39834</v>
      </c>
      <c r="M35" s="18">
        <v>6529824</v>
      </c>
      <c r="N35" s="18">
        <v>0</v>
      </c>
      <c r="O35" s="18">
        <v>0</v>
      </c>
      <c r="P35" s="18">
        <v>2952</v>
      </c>
      <c r="Q35" s="18">
        <f t="shared" si="2"/>
        <v>6532776</v>
      </c>
      <c r="S35" s="268"/>
      <c r="T35" s="268"/>
      <c r="U35" s="268"/>
      <c r="V35" s="268"/>
    </row>
    <row r="36" spans="1:23" s="231" customFormat="1" ht="18" customHeight="1">
      <c r="A36" s="230">
        <v>26</v>
      </c>
      <c r="B36" s="243" t="s">
        <v>900</v>
      </c>
      <c r="C36" s="18">
        <v>57455</v>
      </c>
      <c r="D36" s="18">
        <v>0</v>
      </c>
      <c r="E36" s="18">
        <v>0</v>
      </c>
      <c r="F36" s="24">
        <v>0</v>
      </c>
      <c r="G36" s="24">
        <f t="shared" si="0"/>
        <v>57455</v>
      </c>
      <c r="H36" s="18">
        <v>37346</v>
      </c>
      <c r="I36" s="18">
        <v>0</v>
      </c>
      <c r="J36" s="18">
        <v>0</v>
      </c>
      <c r="K36" s="18">
        <v>0</v>
      </c>
      <c r="L36" s="18">
        <f t="shared" si="1"/>
        <v>37346</v>
      </c>
      <c r="M36" s="18">
        <v>6124744</v>
      </c>
      <c r="N36" s="18">
        <v>0</v>
      </c>
      <c r="O36" s="18">
        <v>0</v>
      </c>
      <c r="P36" s="18">
        <v>0</v>
      </c>
      <c r="Q36" s="18">
        <f t="shared" si="2"/>
        <v>6124744</v>
      </c>
      <c r="S36" s="268"/>
      <c r="T36" s="268"/>
      <c r="U36" s="268"/>
      <c r="V36" s="268"/>
    </row>
    <row r="37" spans="1:23" s="231" customFormat="1" ht="18" customHeight="1">
      <c r="A37" s="230">
        <v>27</v>
      </c>
      <c r="B37" s="243" t="s">
        <v>901</v>
      </c>
      <c r="C37" s="18">
        <v>65751</v>
      </c>
      <c r="D37" s="18">
        <v>0</v>
      </c>
      <c r="E37" s="18">
        <v>0</v>
      </c>
      <c r="F37" s="24">
        <v>0</v>
      </c>
      <c r="G37" s="24">
        <f t="shared" si="0"/>
        <v>65751</v>
      </c>
      <c r="H37" s="18">
        <v>45899</v>
      </c>
      <c r="I37" s="18">
        <v>0</v>
      </c>
      <c r="J37" s="18">
        <v>0</v>
      </c>
      <c r="K37" s="18">
        <v>0</v>
      </c>
      <c r="L37" s="18">
        <f t="shared" si="1"/>
        <v>45899</v>
      </c>
      <c r="M37" s="18">
        <v>7481537</v>
      </c>
      <c r="N37" s="18">
        <v>0</v>
      </c>
      <c r="O37" s="18">
        <v>0</v>
      </c>
      <c r="P37" s="18">
        <v>0</v>
      </c>
      <c r="Q37" s="18">
        <f t="shared" si="2"/>
        <v>7481537</v>
      </c>
      <c r="S37" s="268"/>
    </row>
    <row r="38" spans="1:23" s="231" customFormat="1" ht="18" customHeight="1">
      <c r="A38" s="230">
        <v>28</v>
      </c>
      <c r="B38" s="243" t="s">
        <v>902</v>
      </c>
      <c r="C38" s="18">
        <v>49749</v>
      </c>
      <c r="D38" s="18">
        <v>777</v>
      </c>
      <c r="E38" s="18">
        <v>0</v>
      </c>
      <c r="F38" s="24">
        <v>0</v>
      </c>
      <c r="G38" s="24">
        <f t="shared" si="0"/>
        <v>50526</v>
      </c>
      <c r="H38" s="18">
        <v>42286</v>
      </c>
      <c r="I38" s="18">
        <v>662</v>
      </c>
      <c r="J38" s="18">
        <v>0</v>
      </c>
      <c r="K38" s="18">
        <v>0</v>
      </c>
      <c r="L38" s="18">
        <f t="shared" si="1"/>
        <v>42948</v>
      </c>
      <c r="M38" s="18">
        <v>6892618</v>
      </c>
      <c r="N38" s="18">
        <v>107906</v>
      </c>
      <c r="O38" s="18">
        <v>0</v>
      </c>
      <c r="P38" s="18">
        <v>0</v>
      </c>
      <c r="Q38" s="18">
        <f t="shared" si="2"/>
        <v>7000524</v>
      </c>
      <c r="S38" s="268"/>
    </row>
    <row r="39" spans="1:23" s="231" customFormat="1" ht="18" customHeight="1">
      <c r="A39" s="230">
        <v>29</v>
      </c>
      <c r="B39" s="243" t="s">
        <v>903</v>
      </c>
      <c r="C39" s="18">
        <v>35053</v>
      </c>
      <c r="D39" s="18">
        <v>197</v>
      </c>
      <c r="E39" s="18">
        <v>355</v>
      </c>
      <c r="F39" s="24">
        <v>3091</v>
      </c>
      <c r="G39" s="24">
        <f t="shared" si="0"/>
        <v>38696</v>
      </c>
      <c r="H39" s="18">
        <v>22784</v>
      </c>
      <c r="I39" s="18">
        <v>128</v>
      </c>
      <c r="J39" s="18">
        <v>231</v>
      </c>
      <c r="K39" s="18">
        <v>2009</v>
      </c>
      <c r="L39" s="18">
        <f t="shared" si="1"/>
        <v>25152</v>
      </c>
      <c r="M39" s="18">
        <v>3599872</v>
      </c>
      <c r="N39" s="18">
        <v>20224</v>
      </c>
      <c r="O39" s="18">
        <v>46893</v>
      </c>
      <c r="P39" s="18">
        <v>317422</v>
      </c>
      <c r="Q39" s="18">
        <f t="shared" si="2"/>
        <v>3984411</v>
      </c>
      <c r="S39" s="268"/>
    </row>
    <row r="40" spans="1:23" s="231" customFormat="1" ht="18" customHeight="1">
      <c r="A40" s="230">
        <v>30</v>
      </c>
      <c r="B40" s="243" t="s">
        <v>904</v>
      </c>
      <c r="C40" s="18">
        <v>70745</v>
      </c>
      <c r="D40" s="18">
        <v>1076</v>
      </c>
      <c r="E40" s="18">
        <v>0</v>
      </c>
      <c r="F40" s="24">
        <v>928</v>
      </c>
      <c r="G40" s="24">
        <f t="shared" si="0"/>
        <v>72749</v>
      </c>
      <c r="H40" s="18">
        <v>37650</v>
      </c>
      <c r="I40" s="18">
        <v>636</v>
      </c>
      <c r="J40" s="18">
        <v>0</v>
      </c>
      <c r="K40" s="18">
        <v>455</v>
      </c>
      <c r="L40" s="18">
        <f t="shared" si="1"/>
        <v>38741</v>
      </c>
      <c r="M40" s="18">
        <v>6136950</v>
      </c>
      <c r="N40" s="18">
        <v>103668</v>
      </c>
      <c r="O40" s="18">
        <v>0</v>
      </c>
      <c r="P40" s="18">
        <v>74165</v>
      </c>
      <c r="Q40" s="18">
        <f t="shared" si="2"/>
        <v>6314783</v>
      </c>
      <c r="S40" s="268"/>
    </row>
    <row r="41" spans="1:23" s="231" customFormat="1" ht="18" customHeight="1">
      <c r="A41" s="230">
        <v>31</v>
      </c>
      <c r="B41" s="243" t="s">
        <v>905</v>
      </c>
      <c r="C41" s="18">
        <v>36309</v>
      </c>
      <c r="D41" s="18">
        <v>79</v>
      </c>
      <c r="E41" s="18">
        <v>0</v>
      </c>
      <c r="F41" s="24">
        <v>0</v>
      </c>
      <c r="G41" s="24">
        <f t="shared" si="0"/>
        <v>36388</v>
      </c>
      <c r="H41" s="18">
        <v>23963</v>
      </c>
      <c r="I41" s="18">
        <v>52</v>
      </c>
      <c r="J41" s="18">
        <v>0</v>
      </c>
      <c r="K41" s="18">
        <v>0</v>
      </c>
      <c r="L41" s="18">
        <f t="shared" si="1"/>
        <v>24015</v>
      </c>
      <c r="M41" s="18">
        <v>3929932</v>
      </c>
      <c r="N41" s="18">
        <v>8528</v>
      </c>
      <c r="O41" s="18">
        <v>0</v>
      </c>
      <c r="P41" s="18">
        <v>0</v>
      </c>
      <c r="Q41" s="18">
        <f t="shared" si="2"/>
        <v>3938460</v>
      </c>
      <c r="S41" s="268"/>
    </row>
    <row r="42" spans="1:23" s="231" customFormat="1" ht="18" customHeight="1">
      <c r="A42" s="230">
        <v>32</v>
      </c>
      <c r="B42" s="243" t="s">
        <v>906</v>
      </c>
      <c r="C42" s="18">
        <v>22255</v>
      </c>
      <c r="D42" s="18">
        <v>405</v>
      </c>
      <c r="E42" s="18">
        <v>0</v>
      </c>
      <c r="F42" s="24">
        <v>43</v>
      </c>
      <c r="G42" s="24">
        <f t="shared" si="0"/>
        <v>22703</v>
      </c>
      <c r="H42" s="18">
        <v>18856</v>
      </c>
      <c r="I42" s="18">
        <v>348</v>
      </c>
      <c r="J42" s="18">
        <v>0</v>
      </c>
      <c r="K42" s="18">
        <v>37</v>
      </c>
      <c r="L42" s="18">
        <f t="shared" si="1"/>
        <v>19241</v>
      </c>
      <c r="M42" s="18">
        <v>3035816</v>
      </c>
      <c r="N42" s="18">
        <v>56028</v>
      </c>
      <c r="O42" s="18">
        <v>0</v>
      </c>
      <c r="P42" s="18">
        <v>5957</v>
      </c>
      <c r="Q42" s="18">
        <f t="shared" si="2"/>
        <v>3097801</v>
      </c>
      <c r="S42" s="268"/>
    </row>
    <row r="43" spans="1:23" s="231" customFormat="1" ht="18" customHeight="1">
      <c r="A43" s="230">
        <v>33</v>
      </c>
      <c r="B43" s="243" t="s">
        <v>907</v>
      </c>
      <c r="C43" s="18">
        <v>46754</v>
      </c>
      <c r="D43" s="18">
        <v>0</v>
      </c>
      <c r="E43" s="18">
        <v>0</v>
      </c>
      <c r="F43" s="24">
        <v>0</v>
      </c>
      <c r="G43" s="24">
        <f t="shared" si="0"/>
        <v>46754</v>
      </c>
      <c r="H43" s="18">
        <v>38016</v>
      </c>
      <c r="I43" s="18">
        <v>0</v>
      </c>
      <c r="J43" s="18">
        <v>0</v>
      </c>
      <c r="K43" s="18">
        <v>0</v>
      </c>
      <c r="L43" s="18">
        <f t="shared" si="1"/>
        <v>38016</v>
      </c>
      <c r="M43" s="18">
        <v>6234624</v>
      </c>
      <c r="N43" s="18">
        <v>0</v>
      </c>
      <c r="O43" s="18">
        <v>0</v>
      </c>
      <c r="P43" s="18">
        <v>0</v>
      </c>
      <c r="Q43" s="18">
        <f t="shared" si="2"/>
        <v>6234624</v>
      </c>
      <c r="S43" s="268"/>
      <c r="T43" s="253"/>
      <c r="U43" s="253"/>
      <c r="V43" s="253"/>
      <c r="W43" s="253"/>
    </row>
    <row r="44" spans="1:23" s="231" customFormat="1" ht="18" customHeight="1">
      <c r="A44" s="230">
        <v>34</v>
      </c>
      <c r="B44" s="243" t="s">
        <v>908</v>
      </c>
      <c r="C44" s="18">
        <v>49770</v>
      </c>
      <c r="D44" s="18">
        <v>0</v>
      </c>
      <c r="E44" s="18">
        <v>0</v>
      </c>
      <c r="F44" s="24">
        <v>405</v>
      </c>
      <c r="G44" s="24">
        <f t="shared" si="0"/>
        <v>50175</v>
      </c>
      <c r="H44" s="18">
        <v>40116</v>
      </c>
      <c r="I44" s="18">
        <v>0</v>
      </c>
      <c r="J44" s="18">
        <v>0</v>
      </c>
      <c r="K44" s="18">
        <v>298</v>
      </c>
      <c r="L44" s="18">
        <f t="shared" si="1"/>
        <v>40414</v>
      </c>
      <c r="M44" s="18">
        <v>6498468</v>
      </c>
      <c r="N44" s="18">
        <v>0</v>
      </c>
      <c r="O44" s="18">
        <v>0</v>
      </c>
      <c r="P44" s="18">
        <v>48276</v>
      </c>
      <c r="Q44" s="18">
        <f t="shared" si="2"/>
        <v>6546744</v>
      </c>
      <c r="S44" s="268"/>
    </row>
    <row r="45" spans="1:23" s="231" customFormat="1" ht="18" customHeight="1">
      <c r="A45" s="230">
        <v>35</v>
      </c>
      <c r="B45" s="243" t="s">
        <v>909</v>
      </c>
      <c r="C45" s="18">
        <v>50369</v>
      </c>
      <c r="D45" s="18">
        <v>113</v>
      </c>
      <c r="E45" s="18">
        <v>900</v>
      </c>
      <c r="F45" s="24">
        <v>99</v>
      </c>
      <c r="G45" s="24">
        <f t="shared" si="0"/>
        <v>51481</v>
      </c>
      <c r="H45" s="18">
        <v>38097</v>
      </c>
      <c r="I45" s="18">
        <v>95</v>
      </c>
      <c r="J45" s="18">
        <v>638</v>
      </c>
      <c r="K45" s="18">
        <v>79</v>
      </c>
      <c r="L45" s="18">
        <f t="shared" si="1"/>
        <v>38909</v>
      </c>
      <c r="M45" s="18">
        <v>6171714</v>
      </c>
      <c r="N45" s="18">
        <v>15390</v>
      </c>
      <c r="O45" s="18">
        <v>136532</v>
      </c>
      <c r="P45" s="18">
        <v>12798</v>
      </c>
      <c r="Q45" s="18">
        <f t="shared" si="2"/>
        <v>6336434</v>
      </c>
      <c r="S45" s="268"/>
    </row>
    <row r="46" spans="1:23" s="231" customFormat="1" ht="18" customHeight="1">
      <c r="A46" s="230">
        <v>36</v>
      </c>
      <c r="B46" s="243" t="s">
        <v>910</v>
      </c>
      <c r="C46" s="18">
        <v>48206</v>
      </c>
      <c r="D46" s="18">
        <v>0</v>
      </c>
      <c r="E46" s="18">
        <v>0</v>
      </c>
      <c r="F46" s="24">
        <v>0</v>
      </c>
      <c r="G46" s="24">
        <f t="shared" si="0"/>
        <v>48206</v>
      </c>
      <c r="H46" s="18">
        <v>24585</v>
      </c>
      <c r="I46" s="18">
        <v>0</v>
      </c>
      <c r="J46" s="18">
        <v>0</v>
      </c>
      <c r="K46" s="18">
        <v>0</v>
      </c>
      <c r="L46" s="18">
        <f t="shared" si="1"/>
        <v>24585</v>
      </c>
      <c r="M46" s="18">
        <v>4031940</v>
      </c>
      <c r="N46" s="18">
        <v>0</v>
      </c>
      <c r="O46" s="18">
        <v>0</v>
      </c>
      <c r="P46" s="18">
        <v>0</v>
      </c>
      <c r="Q46" s="18">
        <f t="shared" si="2"/>
        <v>4031940</v>
      </c>
      <c r="S46" s="268"/>
    </row>
    <row r="47" spans="1:23" s="231" customFormat="1" ht="18" customHeight="1">
      <c r="A47" s="230">
        <v>37</v>
      </c>
      <c r="B47" s="243" t="s">
        <v>911</v>
      </c>
      <c r="C47" s="18">
        <v>75165</v>
      </c>
      <c r="D47" s="18">
        <v>403</v>
      </c>
      <c r="E47" s="18">
        <v>1851</v>
      </c>
      <c r="F47" s="24">
        <v>1730</v>
      </c>
      <c r="G47" s="24">
        <f t="shared" si="0"/>
        <v>79149</v>
      </c>
      <c r="H47" s="18">
        <v>50492</v>
      </c>
      <c r="I47" s="18">
        <v>271</v>
      </c>
      <c r="J47" s="18">
        <v>1277</v>
      </c>
      <c r="K47" s="18">
        <v>1162</v>
      </c>
      <c r="L47" s="18">
        <f t="shared" si="1"/>
        <v>53202</v>
      </c>
      <c r="M47" s="18">
        <v>8078720</v>
      </c>
      <c r="N47" s="18">
        <v>43360</v>
      </c>
      <c r="O47" s="18">
        <v>296264</v>
      </c>
      <c r="P47" s="18">
        <v>185920</v>
      </c>
      <c r="Q47" s="18">
        <f t="shared" si="2"/>
        <v>8604264</v>
      </c>
      <c r="S47" s="268"/>
    </row>
    <row r="48" spans="1:23" s="231" customFormat="1" ht="18" customHeight="1">
      <c r="A48" s="230">
        <v>38</v>
      </c>
      <c r="B48" s="243" t="s">
        <v>912</v>
      </c>
      <c r="C48" s="18">
        <v>90065</v>
      </c>
      <c r="D48" s="18">
        <v>1555</v>
      </c>
      <c r="E48" s="18">
        <v>0</v>
      </c>
      <c r="F48" s="24">
        <v>0</v>
      </c>
      <c r="G48" s="24">
        <f t="shared" si="0"/>
        <v>91620</v>
      </c>
      <c r="H48" s="18">
        <v>67546</v>
      </c>
      <c r="I48" s="18">
        <v>1165</v>
      </c>
      <c r="J48" s="18">
        <v>0</v>
      </c>
      <c r="K48" s="18">
        <v>0</v>
      </c>
      <c r="L48" s="18">
        <f t="shared" si="1"/>
        <v>68711</v>
      </c>
      <c r="M48" s="18">
        <v>10807360</v>
      </c>
      <c r="N48" s="18">
        <v>186400</v>
      </c>
      <c r="O48" s="18">
        <v>0</v>
      </c>
      <c r="P48" s="18">
        <v>0</v>
      </c>
      <c r="Q48" s="18">
        <f t="shared" si="2"/>
        <v>10993760</v>
      </c>
      <c r="S48" s="268"/>
    </row>
    <row r="49" spans="1:22" s="231" customFormat="1" ht="18" customHeight="1">
      <c r="A49" s="230">
        <v>39</v>
      </c>
      <c r="B49" s="243" t="s">
        <v>913</v>
      </c>
      <c r="C49" s="18">
        <v>79886</v>
      </c>
      <c r="D49" s="18">
        <v>474</v>
      </c>
      <c r="E49" s="18">
        <v>0</v>
      </c>
      <c r="F49" s="24">
        <v>634</v>
      </c>
      <c r="G49" s="24">
        <f t="shared" si="0"/>
        <v>80994</v>
      </c>
      <c r="H49" s="18">
        <v>52207</v>
      </c>
      <c r="I49" s="18">
        <v>303</v>
      </c>
      <c r="J49" s="18">
        <v>0</v>
      </c>
      <c r="K49" s="18">
        <v>406</v>
      </c>
      <c r="L49" s="18">
        <f t="shared" si="1"/>
        <v>52916</v>
      </c>
      <c r="M49" s="18">
        <v>8561948</v>
      </c>
      <c r="N49" s="18">
        <v>49692</v>
      </c>
      <c r="O49" s="18">
        <v>0</v>
      </c>
      <c r="P49" s="18">
        <v>66584</v>
      </c>
      <c r="Q49" s="18">
        <f t="shared" si="2"/>
        <v>8678224</v>
      </c>
      <c r="S49" s="268"/>
    </row>
    <row r="50" spans="1:22" s="231" customFormat="1" ht="18" customHeight="1">
      <c r="A50" s="230">
        <v>40</v>
      </c>
      <c r="B50" s="243" t="s">
        <v>914</v>
      </c>
      <c r="C50" s="18">
        <v>42613</v>
      </c>
      <c r="D50" s="18">
        <v>91</v>
      </c>
      <c r="E50" s="18">
        <v>0</v>
      </c>
      <c r="F50" s="24">
        <v>603</v>
      </c>
      <c r="G50" s="24">
        <f t="shared" si="0"/>
        <v>43307</v>
      </c>
      <c r="H50" s="18">
        <v>31100</v>
      </c>
      <c r="I50" s="18">
        <v>65</v>
      </c>
      <c r="J50" s="18">
        <v>0</v>
      </c>
      <c r="K50" s="18">
        <v>444</v>
      </c>
      <c r="L50" s="18">
        <f t="shared" si="1"/>
        <v>31609</v>
      </c>
      <c r="M50" s="18">
        <v>5038200</v>
      </c>
      <c r="N50" s="18">
        <v>10530</v>
      </c>
      <c r="O50" s="18">
        <v>0</v>
      </c>
      <c r="P50" s="18">
        <v>71928</v>
      </c>
      <c r="Q50" s="18">
        <f t="shared" si="2"/>
        <v>5120658</v>
      </c>
      <c r="S50" s="268"/>
    </row>
    <row r="51" spans="1:22" s="231" customFormat="1" ht="18" customHeight="1">
      <c r="A51" s="230">
        <v>41</v>
      </c>
      <c r="B51" s="243" t="s">
        <v>915</v>
      </c>
      <c r="C51" s="18">
        <v>57224</v>
      </c>
      <c r="D51" s="18">
        <v>167</v>
      </c>
      <c r="E51" s="18">
        <v>0</v>
      </c>
      <c r="F51" s="24">
        <v>297</v>
      </c>
      <c r="G51" s="24">
        <f t="shared" si="0"/>
        <v>57688</v>
      </c>
      <c r="H51" s="18">
        <v>45485</v>
      </c>
      <c r="I51" s="18">
        <v>140</v>
      </c>
      <c r="J51" s="18">
        <v>0</v>
      </c>
      <c r="K51" s="18">
        <v>250</v>
      </c>
      <c r="L51" s="18">
        <f t="shared" si="1"/>
        <v>45875</v>
      </c>
      <c r="M51" s="18">
        <v>7459540</v>
      </c>
      <c r="N51" s="18">
        <v>22960</v>
      </c>
      <c r="O51" s="18">
        <v>0</v>
      </c>
      <c r="P51" s="18">
        <v>41000</v>
      </c>
      <c r="Q51" s="18">
        <f t="shared" si="2"/>
        <v>7523500</v>
      </c>
      <c r="S51" s="268"/>
    </row>
    <row r="52" spans="1:22" s="231" customFormat="1" ht="18" customHeight="1">
      <c r="A52" s="230">
        <v>42</v>
      </c>
      <c r="B52" s="243" t="s">
        <v>916</v>
      </c>
      <c r="C52" s="18">
        <v>48854</v>
      </c>
      <c r="D52" s="18">
        <v>0</v>
      </c>
      <c r="E52" s="18">
        <v>0</v>
      </c>
      <c r="F52" s="24">
        <v>298</v>
      </c>
      <c r="G52" s="24">
        <f t="shared" si="0"/>
        <v>49152</v>
      </c>
      <c r="H52" s="18">
        <v>31755</v>
      </c>
      <c r="I52" s="18">
        <v>0</v>
      </c>
      <c r="J52" s="18">
        <v>0</v>
      </c>
      <c r="K52" s="18">
        <v>194</v>
      </c>
      <c r="L52" s="18">
        <f t="shared" si="1"/>
        <v>31949</v>
      </c>
      <c r="M52" s="18">
        <v>5176065</v>
      </c>
      <c r="N52" s="18">
        <v>0</v>
      </c>
      <c r="O52" s="18">
        <v>0</v>
      </c>
      <c r="P52" s="18">
        <v>31622</v>
      </c>
      <c r="Q52" s="18">
        <f t="shared" si="2"/>
        <v>5207687</v>
      </c>
      <c r="S52" s="268"/>
    </row>
    <row r="53" spans="1:22" s="231" customFormat="1" ht="18" customHeight="1">
      <c r="A53" s="230">
        <v>43</v>
      </c>
      <c r="B53" s="243" t="s">
        <v>917</v>
      </c>
      <c r="C53" s="18">
        <v>22659</v>
      </c>
      <c r="D53" s="18">
        <v>0</v>
      </c>
      <c r="E53" s="18">
        <v>0</v>
      </c>
      <c r="F53" s="24">
        <v>0</v>
      </c>
      <c r="G53" s="24">
        <f t="shared" si="0"/>
        <v>22659</v>
      </c>
      <c r="H53" s="18">
        <v>18128</v>
      </c>
      <c r="I53" s="18">
        <v>0</v>
      </c>
      <c r="J53" s="18">
        <v>0</v>
      </c>
      <c r="K53" s="18">
        <v>0</v>
      </c>
      <c r="L53" s="18">
        <f t="shared" si="1"/>
        <v>18128</v>
      </c>
      <c r="M53" s="18">
        <v>2954864</v>
      </c>
      <c r="N53" s="18">
        <v>0</v>
      </c>
      <c r="O53" s="18">
        <v>0</v>
      </c>
      <c r="P53" s="18">
        <v>0</v>
      </c>
      <c r="Q53" s="18">
        <f t="shared" si="2"/>
        <v>2954864</v>
      </c>
      <c r="S53" s="268"/>
    </row>
    <row r="54" spans="1:22" s="231" customFormat="1" ht="18" customHeight="1">
      <c r="A54" s="230">
        <v>44</v>
      </c>
      <c r="B54" s="243" t="s">
        <v>918</v>
      </c>
      <c r="C54" s="18">
        <v>29610</v>
      </c>
      <c r="D54" s="18">
        <v>0</v>
      </c>
      <c r="E54" s="18">
        <v>0</v>
      </c>
      <c r="F54" s="24">
        <v>3294</v>
      </c>
      <c r="G54" s="24">
        <f t="shared" si="0"/>
        <v>32904</v>
      </c>
      <c r="H54" s="18">
        <v>19246</v>
      </c>
      <c r="I54" s="18">
        <v>0</v>
      </c>
      <c r="J54" s="18">
        <v>0</v>
      </c>
      <c r="K54" s="18">
        <v>2141</v>
      </c>
      <c r="L54" s="18">
        <f t="shared" si="1"/>
        <v>21387</v>
      </c>
      <c r="M54" s="18">
        <v>3098606</v>
      </c>
      <c r="N54" s="18">
        <v>0</v>
      </c>
      <c r="O54" s="18">
        <v>0</v>
      </c>
      <c r="P54" s="18">
        <v>344701</v>
      </c>
      <c r="Q54" s="18">
        <f t="shared" si="2"/>
        <v>3443307</v>
      </c>
      <c r="S54" s="268"/>
    </row>
    <row r="55" spans="1:22" s="231" customFormat="1" ht="18" customHeight="1">
      <c r="A55" s="230">
        <v>45</v>
      </c>
      <c r="B55" s="243" t="s">
        <v>919</v>
      </c>
      <c r="C55" s="18">
        <v>90702</v>
      </c>
      <c r="D55" s="18">
        <v>0</v>
      </c>
      <c r="E55" s="18">
        <v>0</v>
      </c>
      <c r="F55" s="24">
        <v>0</v>
      </c>
      <c r="G55" s="24">
        <f t="shared" si="0"/>
        <v>90702</v>
      </c>
      <c r="H55" s="18">
        <v>56675</v>
      </c>
      <c r="I55" s="18">
        <v>0</v>
      </c>
      <c r="J55" s="18">
        <v>0</v>
      </c>
      <c r="K55" s="18">
        <v>0</v>
      </c>
      <c r="L55" s="18">
        <f t="shared" si="1"/>
        <v>56675</v>
      </c>
      <c r="M55" s="18">
        <v>9068000</v>
      </c>
      <c r="N55" s="18">
        <v>0</v>
      </c>
      <c r="O55" s="18">
        <v>0</v>
      </c>
      <c r="P55" s="18">
        <v>0</v>
      </c>
      <c r="Q55" s="18">
        <f t="shared" si="2"/>
        <v>9068000</v>
      </c>
      <c r="S55" s="268"/>
    </row>
    <row r="56" spans="1:22" ht="18" customHeight="1">
      <c r="A56" s="230">
        <v>46</v>
      </c>
      <c r="B56" s="243" t="s">
        <v>920</v>
      </c>
      <c r="C56" s="18">
        <v>54651</v>
      </c>
      <c r="D56" s="18">
        <v>174</v>
      </c>
      <c r="E56" s="18">
        <v>0</v>
      </c>
      <c r="F56" s="24">
        <v>127</v>
      </c>
      <c r="G56" s="24">
        <f t="shared" si="0"/>
        <v>54952</v>
      </c>
      <c r="H56" s="18">
        <v>47395</v>
      </c>
      <c r="I56" s="18">
        <v>68</v>
      </c>
      <c r="J56" s="18">
        <v>0</v>
      </c>
      <c r="K56" s="18">
        <v>56</v>
      </c>
      <c r="L56" s="18">
        <f t="shared" si="1"/>
        <v>47519</v>
      </c>
      <c r="M56" s="18">
        <v>7772780</v>
      </c>
      <c r="N56" s="18">
        <v>11152</v>
      </c>
      <c r="O56" s="18">
        <v>0</v>
      </c>
      <c r="P56" s="18">
        <v>9184</v>
      </c>
      <c r="Q56" s="18">
        <f t="shared" si="2"/>
        <v>7793116</v>
      </c>
      <c r="S56" s="268"/>
    </row>
    <row r="57" spans="1:22" s="231" customFormat="1" ht="18" customHeight="1">
      <c r="A57" s="230">
        <v>47</v>
      </c>
      <c r="B57" s="243" t="s">
        <v>921</v>
      </c>
      <c r="C57" s="18">
        <v>62434</v>
      </c>
      <c r="D57" s="18">
        <v>30</v>
      </c>
      <c r="E57" s="18">
        <v>0</v>
      </c>
      <c r="F57" s="24">
        <v>428</v>
      </c>
      <c r="G57" s="24">
        <f t="shared" si="0"/>
        <v>62892</v>
      </c>
      <c r="H57" s="18">
        <v>39958</v>
      </c>
      <c r="I57" s="18">
        <v>19</v>
      </c>
      <c r="J57" s="18">
        <v>0</v>
      </c>
      <c r="K57" s="18">
        <v>274</v>
      </c>
      <c r="L57" s="18">
        <f t="shared" si="1"/>
        <v>40251</v>
      </c>
      <c r="M57" s="18">
        <v>6513154</v>
      </c>
      <c r="N57" s="18">
        <v>3097</v>
      </c>
      <c r="O57" s="18">
        <v>0</v>
      </c>
      <c r="P57" s="18">
        <v>44662</v>
      </c>
      <c r="Q57" s="18">
        <f t="shared" si="2"/>
        <v>6560913</v>
      </c>
      <c r="S57" s="268"/>
    </row>
    <row r="58" spans="1:22" s="231" customFormat="1" ht="18" customHeight="1">
      <c r="A58" s="230">
        <v>48</v>
      </c>
      <c r="B58" s="243" t="s">
        <v>922</v>
      </c>
      <c r="C58" s="18">
        <v>78747</v>
      </c>
      <c r="D58" s="18">
        <v>284</v>
      </c>
      <c r="E58" s="18">
        <v>0</v>
      </c>
      <c r="F58" s="24">
        <v>276</v>
      </c>
      <c r="G58" s="24">
        <f t="shared" si="0"/>
        <v>79307</v>
      </c>
      <c r="H58" s="18">
        <v>55123</v>
      </c>
      <c r="I58" s="18">
        <v>198</v>
      </c>
      <c r="J58" s="18">
        <v>0</v>
      </c>
      <c r="K58" s="18">
        <v>193</v>
      </c>
      <c r="L58" s="18">
        <f t="shared" si="1"/>
        <v>55514</v>
      </c>
      <c r="M58" s="18">
        <v>8985049</v>
      </c>
      <c r="N58" s="18">
        <v>32274</v>
      </c>
      <c r="O58" s="18">
        <v>0</v>
      </c>
      <c r="P58" s="18">
        <v>31459</v>
      </c>
      <c r="Q58" s="18">
        <f t="shared" si="2"/>
        <v>9048782</v>
      </c>
      <c r="S58" s="268"/>
    </row>
    <row r="59" spans="1:22" s="231" customFormat="1" ht="18" customHeight="1">
      <c r="A59" s="230">
        <v>49</v>
      </c>
      <c r="B59" s="243" t="s">
        <v>923</v>
      </c>
      <c r="C59" s="18">
        <v>45654</v>
      </c>
      <c r="D59" s="18">
        <v>0</v>
      </c>
      <c r="E59" s="18">
        <v>0</v>
      </c>
      <c r="F59" s="24">
        <v>0</v>
      </c>
      <c r="G59" s="24">
        <f t="shared" si="0"/>
        <v>45654</v>
      </c>
      <c r="H59" s="18">
        <v>34242</v>
      </c>
      <c r="I59" s="18">
        <v>0</v>
      </c>
      <c r="J59" s="18">
        <v>0</v>
      </c>
      <c r="K59" s="18">
        <v>0</v>
      </c>
      <c r="L59" s="18">
        <f t="shared" si="1"/>
        <v>34242</v>
      </c>
      <c r="M59" s="18">
        <v>5615688</v>
      </c>
      <c r="N59" s="18">
        <v>0</v>
      </c>
      <c r="O59" s="18">
        <v>0</v>
      </c>
      <c r="P59" s="18">
        <v>0</v>
      </c>
      <c r="Q59" s="18">
        <f t="shared" si="2"/>
        <v>5615688</v>
      </c>
      <c r="S59" s="268"/>
      <c r="T59" s="268"/>
      <c r="U59" s="268"/>
      <c r="V59" s="268"/>
    </row>
    <row r="60" spans="1:22" s="231" customFormat="1" ht="18" customHeight="1">
      <c r="A60" s="230">
        <v>50</v>
      </c>
      <c r="B60" s="243" t="s">
        <v>924</v>
      </c>
      <c r="C60" s="18">
        <v>31243</v>
      </c>
      <c r="D60" s="18">
        <v>0</v>
      </c>
      <c r="E60" s="18">
        <v>0</v>
      </c>
      <c r="F60" s="24">
        <v>0</v>
      </c>
      <c r="G60" s="24">
        <f t="shared" si="0"/>
        <v>31243</v>
      </c>
      <c r="H60" s="18">
        <v>20933</v>
      </c>
      <c r="I60" s="18">
        <v>0</v>
      </c>
      <c r="J60" s="18">
        <v>0</v>
      </c>
      <c r="K60" s="18">
        <v>0</v>
      </c>
      <c r="L60" s="18">
        <f t="shared" si="1"/>
        <v>20933</v>
      </c>
      <c r="M60" s="18">
        <v>3391146</v>
      </c>
      <c r="N60" s="18">
        <v>0</v>
      </c>
      <c r="O60" s="18">
        <v>0</v>
      </c>
      <c r="P60" s="18">
        <v>0</v>
      </c>
      <c r="Q60" s="18">
        <f t="shared" si="2"/>
        <v>3391146</v>
      </c>
      <c r="S60" s="268"/>
    </row>
    <row r="61" spans="1:22" s="251" customFormat="1" ht="18" customHeight="1">
      <c r="A61" s="247">
        <v>51</v>
      </c>
      <c r="B61" s="248" t="s">
        <v>925</v>
      </c>
      <c r="C61" s="249">
        <v>57917</v>
      </c>
      <c r="D61" s="249">
        <v>284</v>
      </c>
      <c r="E61" s="249">
        <v>0</v>
      </c>
      <c r="F61" s="252">
        <v>2369</v>
      </c>
      <c r="G61" s="252">
        <f t="shared" si="0"/>
        <v>60570</v>
      </c>
      <c r="H61" s="249">
        <v>44193</v>
      </c>
      <c r="I61" s="249">
        <v>181</v>
      </c>
      <c r="J61" s="249">
        <v>0</v>
      </c>
      <c r="K61" s="249">
        <v>941</v>
      </c>
      <c r="L61" s="249">
        <f t="shared" si="1"/>
        <v>45315</v>
      </c>
      <c r="M61" s="249">
        <v>7203459</v>
      </c>
      <c r="N61" s="249">
        <v>29503</v>
      </c>
      <c r="O61" s="249">
        <v>0</v>
      </c>
      <c r="P61" s="249">
        <v>153383</v>
      </c>
      <c r="Q61" s="249">
        <f t="shared" si="2"/>
        <v>7386345</v>
      </c>
      <c r="S61" s="268"/>
    </row>
    <row r="62" spans="1:22" ht="18" customHeight="1">
      <c r="A62" s="3" t="s">
        <v>19</v>
      </c>
      <c r="B62" s="18"/>
      <c r="C62" s="26">
        <f>SUM(C11:C61)</f>
        <v>2536526</v>
      </c>
      <c r="D62" s="26">
        <f t="shared" ref="D62:F62" si="3">SUM(D11:D61)</f>
        <v>22157</v>
      </c>
      <c r="E62" s="26">
        <f t="shared" si="3"/>
        <v>6167</v>
      </c>
      <c r="F62" s="26">
        <f t="shared" si="3"/>
        <v>29571</v>
      </c>
      <c r="G62" s="276">
        <f t="shared" si="0"/>
        <v>2594421</v>
      </c>
      <c r="H62" s="26">
        <f>SUM(H11:H61)</f>
        <v>1796815</v>
      </c>
      <c r="I62" s="26">
        <f t="shared" ref="I62:K62" si="4">SUM(I11:I61)</f>
        <v>16302</v>
      </c>
      <c r="J62" s="26">
        <f t="shared" si="4"/>
        <v>4405</v>
      </c>
      <c r="K62" s="26">
        <f t="shared" si="4"/>
        <v>18587</v>
      </c>
      <c r="L62" s="26">
        <f t="shared" si="1"/>
        <v>1836109</v>
      </c>
      <c r="M62" s="26">
        <f>SUM(M11:M61)</f>
        <v>291552999</v>
      </c>
      <c r="N62" s="26">
        <f t="shared" ref="N62:P62" si="5">SUM(N11:N61)</f>
        <v>2322259</v>
      </c>
      <c r="O62" s="26">
        <f t="shared" si="5"/>
        <v>978967</v>
      </c>
      <c r="P62" s="26">
        <f t="shared" si="5"/>
        <v>3007931</v>
      </c>
      <c r="Q62" s="26">
        <f t="shared" si="2"/>
        <v>297862156</v>
      </c>
      <c r="S62" s="268"/>
    </row>
    <row r="63" spans="1:22">
      <c r="A63" s="6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22">
      <c r="A64" s="11" t="s">
        <v>8</v>
      </c>
      <c r="B64"/>
      <c r="C64"/>
      <c r="D64"/>
    </row>
    <row r="65" spans="1:19">
      <c r="A65" t="s">
        <v>9</v>
      </c>
      <c r="B65"/>
      <c r="C65"/>
      <c r="D65"/>
    </row>
    <row r="66" spans="1:19">
      <c r="A66" t="s">
        <v>10</v>
      </c>
      <c r="B66"/>
      <c r="C66"/>
      <c r="D66"/>
      <c r="I66" s="12"/>
      <c r="J66" s="12"/>
      <c r="K66" s="12"/>
      <c r="L66" s="12"/>
    </row>
    <row r="67" spans="1:19" customFormat="1">
      <c r="A67" s="16" t="s">
        <v>430</v>
      </c>
      <c r="J67" s="12"/>
      <c r="K67" s="12"/>
      <c r="L67" s="12"/>
    </row>
    <row r="68" spans="1:19" customFormat="1">
      <c r="C68" s="16" t="s">
        <v>432</v>
      </c>
      <c r="E68" s="13"/>
      <c r="F68" s="13"/>
      <c r="G68" s="13"/>
      <c r="H68" s="13"/>
      <c r="I68" s="13"/>
      <c r="J68" s="13"/>
      <c r="K68" s="13"/>
      <c r="L68" s="13"/>
      <c r="M68" s="13"/>
    </row>
    <row r="70" spans="1:19">
      <c r="A70" s="15" t="s">
        <v>12</v>
      </c>
      <c r="B70" s="15"/>
      <c r="C70" s="15"/>
      <c r="D70" s="15"/>
      <c r="E70" s="15"/>
      <c r="F70" s="15"/>
      <c r="G70" s="15"/>
      <c r="I70" s="15"/>
      <c r="O70" s="1013" t="s">
        <v>13</v>
      </c>
      <c r="P70" s="1013"/>
      <c r="Q70" s="1014"/>
    </row>
    <row r="71" spans="1:19" ht="12.75" customHeight="1">
      <c r="A71" s="1013" t="s">
        <v>14</v>
      </c>
      <c r="B71" s="1013"/>
      <c r="C71" s="1013"/>
      <c r="D71" s="1013"/>
      <c r="E71" s="1013"/>
      <c r="F71" s="1013"/>
      <c r="G71" s="1013"/>
      <c r="H71" s="1013"/>
      <c r="I71" s="1013"/>
      <c r="J71" s="1013"/>
      <c r="K71" s="1013"/>
      <c r="L71" s="1013"/>
      <c r="M71" s="1013"/>
      <c r="N71" s="1013"/>
      <c r="O71" s="1013"/>
      <c r="P71" s="1013"/>
      <c r="Q71" s="1013"/>
    </row>
    <row r="72" spans="1:19">
      <c r="A72" s="1000" t="s">
        <v>93</v>
      </c>
      <c r="B72" s="1000"/>
      <c r="C72" s="1000"/>
      <c r="D72" s="1000"/>
      <c r="E72" s="1000"/>
      <c r="F72" s="1000"/>
      <c r="G72" s="1000"/>
      <c r="H72" s="1000"/>
      <c r="I72" s="1000"/>
      <c r="J72" s="1000"/>
      <c r="K72" s="1000"/>
      <c r="L72" s="1000"/>
      <c r="M72" s="1000"/>
      <c r="N72" s="1000"/>
      <c r="O72" s="1000"/>
      <c r="P72" s="1000"/>
      <c r="Q72" s="1000"/>
      <c r="R72" s="1000"/>
      <c r="S72" s="1000"/>
    </row>
    <row r="73" spans="1:19">
      <c r="A73" s="15"/>
      <c r="B73" s="15"/>
      <c r="C73" s="15"/>
      <c r="D73" s="15"/>
      <c r="E73" s="15"/>
      <c r="F73" s="15"/>
      <c r="N73" s="989" t="s">
        <v>85</v>
      </c>
      <c r="O73" s="989"/>
      <c r="P73" s="989"/>
      <c r="Q73" s="989"/>
    </row>
    <row r="74" spans="1:19">
      <c r="A74" s="1096"/>
      <c r="B74" s="1096"/>
      <c r="C74" s="1096"/>
      <c r="D74" s="1096"/>
      <c r="E74" s="1096"/>
      <c r="F74" s="1096"/>
      <c r="G74" s="1096"/>
      <c r="H74" s="1096"/>
      <c r="I74" s="1096"/>
      <c r="J74" s="1096"/>
      <c r="K74" s="1096"/>
      <c r="L74" s="1096"/>
    </row>
  </sheetData>
  <mergeCells count="16">
    <mergeCell ref="A7:C7"/>
    <mergeCell ref="A74:L74"/>
    <mergeCell ref="O1:Q1"/>
    <mergeCell ref="A2:L2"/>
    <mergeCell ref="A3:L3"/>
    <mergeCell ref="A5:L5"/>
    <mergeCell ref="M8:Q8"/>
    <mergeCell ref="A71:Q71"/>
    <mergeCell ref="A8:A9"/>
    <mergeCell ref="B8:B9"/>
    <mergeCell ref="N7:R7"/>
    <mergeCell ref="C8:G8"/>
    <mergeCell ref="N73:Q73"/>
    <mergeCell ref="H8:L8"/>
    <mergeCell ref="O70:Q70"/>
    <mergeCell ref="A72:S72"/>
  </mergeCells>
  <phoneticPr fontId="0" type="noConversion"/>
  <printOptions horizontalCentered="1"/>
  <pageMargins left="0.70866141732283505" right="0.70866141732283505" top="0.23622047244094499" bottom="0" header="0.31496062992126" footer="0.31496062992126"/>
  <pageSetup paperSize="9" scale="75" orientation="landscape" r:id="rId1"/>
  <rowBreaks count="1" manualBreakCount="1">
    <brk id="35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49" zoomScaleSheetLayoutView="100" workbookViewId="0">
      <selection activeCell="K41" sqref="K41"/>
    </sheetView>
  </sheetViews>
  <sheetFormatPr defaultRowHeight="12.75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>
      <c r="A1" s="1080" t="s">
        <v>0</v>
      </c>
      <c r="B1" s="1080"/>
      <c r="C1" s="1080"/>
      <c r="D1" s="1080"/>
      <c r="E1" s="1080"/>
      <c r="G1" s="137" t="s">
        <v>626</v>
      </c>
    </row>
    <row r="2" spans="1:7" ht="21">
      <c r="A2" s="1081" t="s">
        <v>734</v>
      </c>
      <c r="B2" s="1081"/>
      <c r="C2" s="1081"/>
      <c r="D2" s="1081"/>
      <c r="E2" s="1081"/>
      <c r="F2" s="1081"/>
    </row>
    <row r="3" spans="1:7" ht="15">
      <c r="A3" s="138"/>
      <c r="B3" s="138"/>
    </row>
    <row r="4" spans="1:7" ht="18" customHeight="1">
      <c r="A4" s="1082" t="s">
        <v>627</v>
      </c>
      <c r="B4" s="1082"/>
      <c r="C4" s="1082"/>
      <c r="D4" s="1082"/>
      <c r="E4" s="1082"/>
      <c r="F4" s="1082"/>
    </row>
    <row r="5" spans="1:7">
      <c r="A5" s="990" t="s">
        <v>999</v>
      </c>
      <c r="B5" s="990"/>
      <c r="C5" s="990"/>
      <c r="F5" s="582" t="s">
        <v>11</v>
      </c>
    </row>
    <row r="6" spans="1:7" ht="15">
      <c r="A6" s="139"/>
      <c r="B6" s="139"/>
      <c r="F6" s="1083" t="s">
        <v>814</v>
      </c>
      <c r="G6" s="1083"/>
    </row>
    <row r="7" spans="1:7" ht="51" customHeight="1">
      <c r="A7" s="749" t="s">
        <v>2</v>
      </c>
      <c r="B7" s="749" t="s">
        <v>3</v>
      </c>
      <c r="C7" s="199" t="s">
        <v>628</v>
      </c>
      <c r="D7" s="199" t="s">
        <v>629</v>
      </c>
      <c r="E7" s="199" t="s">
        <v>630</v>
      </c>
      <c r="F7" s="199" t="s">
        <v>631</v>
      </c>
      <c r="G7" s="199" t="s">
        <v>632</v>
      </c>
    </row>
    <row r="8" spans="1:7" s="137" customFormat="1" ht="15">
      <c r="A8" s="142" t="s">
        <v>260</v>
      </c>
      <c r="B8" s="142" t="s">
        <v>261</v>
      </c>
      <c r="C8" s="142" t="s">
        <v>262</v>
      </c>
      <c r="D8" s="142" t="s">
        <v>263</v>
      </c>
      <c r="E8" s="142" t="s">
        <v>264</v>
      </c>
      <c r="F8" s="142" t="s">
        <v>265</v>
      </c>
      <c r="G8" s="142" t="s">
        <v>266</v>
      </c>
    </row>
    <row r="9" spans="1:7" s="137" customFormat="1" ht="15">
      <c r="A9" s="8">
        <v>1</v>
      </c>
      <c r="B9" s="243" t="s">
        <v>875</v>
      </c>
      <c r="C9" s="202">
        <v>44099</v>
      </c>
      <c r="D9" s="202">
        <v>43627</v>
      </c>
      <c r="E9" s="202">
        <v>472</v>
      </c>
      <c r="F9" s="202">
        <v>0</v>
      </c>
      <c r="G9" s="202">
        <v>0</v>
      </c>
    </row>
    <row r="10" spans="1:7" s="137" customFormat="1" ht="15">
      <c r="A10" s="8">
        <v>2</v>
      </c>
      <c r="B10" s="243" t="s">
        <v>876</v>
      </c>
      <c r="C10" s="202">
        <v>117678</v>
      </c>
      <c r="D10" s="202">
        <v>117678</v>
      </c>
      <c r="E10" s="202">
        <v>0</v>
      </c>
      <c r="F10" s="202">
        <v>0</v>
      </c>
      <c r="G10" s="202">
        <v>0</v>
      </c>
    </row>
    <row r="11" spans="1:7" s="137" customFormat="1" ht="15">
      <c r="A11" s="8">
        <v>3</v>
      </c>
      <c r="B11" s="243" t="s">
        <v>877</v>
      </c>
      <c r="C11" s="202">
        <v>74148</v>
      </c>
      <c r="D11" s="202">
        <v>72545</v>
      </c>
      <c r="E11" s="202">
        <v>1112</v>
      </c>
      <c r="F11" s="202">
        <v>491</v>
      </c>
      <c r="G11" s="202">
        <v>0</v>
      </c>
    </row>
    <row r="12" spans="1:7" s="137" customFormat="1" ht="15">
      <c r="A12" s="8">
        <v>4</v>
      </c>
      <c r="B12" s="243" t="s">
        <v>878</v>
      </c>
      <c r="C12" s="202">
        <v>67596</v>
      </c>
      <c r="D12" s="202">
        <v>62864</v>
      </c>
      <c r="E12" s="202">
        <v>3380</v>
      </c>
      <c r="F12" s="202">
        <v>1352</v>
      </c>
      <c r="G12" s="202">
        <v>0</v>
      </c>
    </row>
    <row r="13" spans="1:7" s="137" customFormat="1" ht="15">
      <c r="A13" s="8">
        <v>5</v>
      </c>
      <c r="B13" s="243" t="s">
        <v>879</v>
      </c>
      <c r="C13" s="202">
        <v>152197</v>
      </c>
      <c r="D13" s="202">
        <v>140816</v>
      </c>
      <c r="E13" s="202">
        <v>4010</v>
      </c>
      <c r="F13" s="202">
        <v>7371</v>
      </c>
      <c r="G13" s="202">
        <v>0</v>
      </c>
    </row>
    <row r="14" spans="1:7" s="137" customFormat="1" ht="15">
      <c r="A14" s="8">
        <v>6</v>
      </c>
      <c r="B14" s="243" t="s">
        <v>880</v>
      </c>
      <c r="C14" s="202">
        <v>148952</v>
      </c>
      <c r="D14" s="202">
        <v>147129</v>
      </c>
      <c r="E14" s="202">
        <v>1121</v>
      </c>
      <c r="F14" s="202">
        <v>702</v>
      </c>
      <c r="G14" s="202">
        <v>0</v>
      </c>
    </row>
    <row r="15" spans="1:7" s="137" customFormat="1" ht="15">
      <c r="A15" s="8">
        <v>7</v>
      </c>
      <c r="B15" s="243" t="s">
        <v>881</v>
      </c>
      <c r="C15" s="202">
        <v>160510</v>
      </c>
      <c r="D15" s="202">
        <v>157259</v>
      </c>
      <c r="E15" s="202">
        <v>2601</v>
      </c>
      <c r="F15" s="202">
        <v>650</v>
      </c>
      <c r="G15" s="202">
        <v>0</v>
      </c>
    </row>
    <row r="16" spans="1:7" s="137" customFormat="1" ht="15">
      <c r="A16" s="8">
        <v>8</v>
      </c>
      <c r="B16" s="243" t="s">
        <v>882</v>
      </c>
      <c r="C16" s="202">
        <v>115453</v>
      </c>
      <c r="D16" s="202">
        <v>113143</v>
      </c>
      <c r="E16" s="202">
        <v>2310</v>
      </c>
      <c r="F16" s="202">
        <v>0</v>
      </c>
      <c r="G16" s="202">
        <v>0</v>
      </c>
    </row>
    <row r="17" spans="1:7" s="137" customFormat="1" ht="15">
      <c r="A17" s="8">
        <v>9</v>
      </c>
      <c r="B17" s="243" t="s">
        <v>883</v>
      </c>
      <c r="C17" s="202">
        <v>115053</v>
      </c>
      <c r="D17" s="202">
        <v>96597</v>
      </c>
      <c r="E17" s="202">
        <v>13331</v>
      </c>
      <c r="F17" s="202">
        <v>5125</v>
      </c>
      <c r="G17" s="202">
        <v>0</v>
      </c>
    </row>
    <row r="18" spans="1:7" s="137" customFormat="1" ht="15">
      <c r="A18" s="8">
        <v>10</v>
      </c>
      <c r="B18" s="243" t="s">
        <v>884</v>
      </c>
      <c r="C18" s="202">
        <v>75720</v>
      </c>
      <c r="D18" s="202">
        <v>74517</v>
      </c>
      <c r="E18" s="202">
        <v>310</v>
      </c>
      <c r="F18" s="202">
        <v>893</v>
      </c>
      <c r="G18" s="202">
        <v>0</v>
      </c>
    </row>
    <row r="19" spans="1:7" s="137" customFormat="1" ht="15">
      <c r="A19" s="8">
        <v>11</v>
      </c>
      <c r="B19" s="243" t="s">
        <v>885</v>
      </c>
      <c r="C19" s="202">
        <v>226983</v>
      </c>
      <c r="D19" s="202">
        <v>226983</v>
      </c>
      <c r="E19" s="202">
        <v>0</v>
      </c>
      <c r="F19" s="202">
        <v>0</v>
      </c>
      <c r="G19" s="202">
        <v>0</v>
      </c>
    </row>
    <row r="20" spans="1:7" s="137" customFormat="1" ht="15">
      <c r="A20" s="8">
        <v>12</v>
      </c>
      <c r="B20" s="243" t="s">
        <v>886</v>
      </c>
      <c r="C20" s="202">
        <v>180373</v>
      </c>
      <c r="D20" s="202">
        <v>174451</v>
      </c>
      <c r="E20" s="202">
        <v>3137</v>
      </c>
      <c r="F20" s="202">
        <v>2785</v>
      </c>
      <c r="G20" s="202">
        <v>0</v>
      </c>
    </row>
    <row r="21" spans="1:7" s="137" customFormat="1" ht="15">
      <c r="A21" s="8">
        <v>13</v>
      </c>
      <c r="B21" s="243" t="s">
        <v>887</v>
      </c>
      <c r="C21" s="202">
        <v>141898</v>
      </c>
      <c r="D21" s="202">
        <v>101643</v>
      </c>
      <c r="E21" s="202">
        <v>40255</v>
      </c>
      <c r="F21" s="202">
        <v>0</v>
      </c>
      <c r="G21" s="202">
        <v>0</v>
      </c>
    </row>
    <row r="22" spans="1:7" s="137" customFormat="1" ht="15">
      <c r="A22" s="8">
        <v>14</v>
      </c>
      <c r="B22" s="243" t="s">
        <v>888</v>
      </c>
      <c r="C22" s="202">
        <v>74350</v>
      </c>
      <c r="D22" s="202">
        <v>74051</v>
      </c>
      <c r="E22" s="202">
        <v>0</v>
      </c>
      <c r="F22" s="202">
        <v>299</v>
      </c>
      <c r="G22" s="202">
        <v>0</v>
      </c>
    </row>
    <row r="23" spans="1:7" s="137" customFormat="1" ht="15">
      <c r="A23" s="8">
        <v>15</v>
      </c>
      <c r="B23" s="243" t="s">
        <v>889</v>
      </c>
      <c r="C23" s="202">
        <v>111583</v>
      </c>
      <c r="D23" s="202">
        <v>101488</v>
      </c>
      <c r="E23" s="202">
        <v>9000</v>
      </c>
      <c r="F23" s="202">
        <v>1095</v>
      </c>
      <c r="G23" s="202">
        <v>0</v>
      </c>
    </row>
    <row r="24" spans="1:7" s="137" customFormat="1" ht="15">
      <c r="A24" s="8">
        <v>16</v>
      </c>
      <c r="B24" s="243" t="s">
        <v>890</v>
      </c>
      <c r="C24" s="202">
        <v>222428</v>
      </c>
      <c r="D24" s="202">
        <v>217089</v>
      </c>
      <c r="E24" s="202">
        <v>5339</v>
      </c>
      <c r="F24" s="202">
        <v>0</v>
      </c>
      <c r="G24" s="202">
        <v>0</v>
      </c>
    </row>
    <row r="25" spans="1:7" s="137" customFormat="1" ht="15">
      <c r="A25" s="8">
        <v>17</v>
      </c>
      <c r="B25" s="243" t="s">
        <v>891</v>
      </c>
      <c r="C25" s="202">
        <v>98994</v>
      </c>
      <c r="D25" s="202">
        <v>98355</v>
      </c>
      <c r="E25" s="202">
        <v>639</v>
      </c>
      <c r="F25" s="202">
        <v>0</v>
      </c>
      <c r="G25" s="202">
        <v>0</v>
      </c>
    </row>
    <row r="26" spans="1:7" s="137" customFormat="1" ht="15">
      <c r="A26" s="8">
        <v>18</v>
      </c>
      <c r="B26" s="243" t="s">
        <v>892</v>
      </c>
      <c r="C26" s="202">
        <v>132630</v>
      </c>
      <c r="D26" s="202">
        <v>126398</v>
      </c>
      <c r="E26" s="202">
        <v>5386</v>
      </c>
      <c r="F26" s="202">
        <v>846</v>
      </c>
      <c r="G26" s="202">
        <v>0</v>
      </c>
    </row>
    <row r="27" spans="1:7" s="137" customFormat="1" ht="15">
      <c r="A27" s="8">
        <v>19</v>
      </c>
      <c r="B27" s="243" t="s">
        <v>893</v>
      </c>
      <c r="C27" s="202">
        <v>105846</v>
      </c>
      <c r="D27" s="202">
        <v>105846</v>
      </c>
      <c r="E27" s="202">
        <v>0</v>
      </c>
      <c r="F27" s="202">
        <v>0</v>
      </c>
      <c r="G27" s="202">
        <v>0</v>
      </c>
    </row>
    <row r="28" spans="1:7" s="137" customFormat="1" ht="15">
      <c r="A28" s="8">
        <v>20</v>
      </c>
      <c r="B28" s="243" t="s">
        <v>894</v>
      </c>
      <c r="C28" s="202">
        <v>51376</v>
      </c>
      <c r="D28" s="202">
        <v>46857</v>
      </c>
      <c r="E28" s="202">
        <v>4519</v>
      </c>
      <c r="F28" s="202">
        <v>0</v>
      </c>
      <c r="G28" s="202">
        <v>0</v>
      </c>
    </row>
    <row r="29" spans="1:7" s="137" customFormat="1" ht="15">
      <c r="A29" s="8">
        <v>21</v>
      </c>
      <c r="B29" s="243" t="s">
        <v>895</v>
      </c>
      <c r="C29" s="202">
        <v>79280</v>
      </c>
      <c r="D29" s="202">
        <v>71988</v>
      </c>
      <c r="E29" s="202">
        <v>7292</v>
      </c>
      <c r="F29" s="202">
        <v>0</v>
      </c>
      <c r="G29" s="202">
        <v>0</v>
      </c>
    </row>
    <row r="30" spans="1:7" s="137" customFormat="1" ht="15">
      <c r="A30" s="8">
        <v>22</v>
      </c>
      <c r="B30" s="243" t="s">
        <v>896</v>
      </c>
      <c r="C30" s="202">
        <v>113690</v>
      </c>
      <c r="D30" s="202">
        <v>102321</v>
      </c>
      <c r="E30" s="202">
        <v>11369</v>
      </c>
      <c r="F30" s="202">
        <v>0</v>
      </c>
      <c r="G30" s="202">
        <v>0</v>
      </c>
    </row>
    <row r="31" spans="1:7" s="137" customFormat="1" ht="15">
      <c r="A31" s="8">
        <v>23</v>
      </c>
      <c r="B31" s="243" t="s">
        <v>897</v>
      </c>
      <c r="C31" s="202">
        <v>151563</v>
      </c>
      <c r="D31" s="202">
        <v>143999</v>
      </c>
      <c r="E31" s="202">
        <v>5857</v>
      </c>
      <c r="F31" s="202">
        <v>1707</v>
      </c>
      <c r="G31" s="202">
        <v>0</v>
      </c>
    </row>
    <row r="32" spans="1:7" s="137" customFormat="1" ht="15">
      <c r="A32" s="8">
        <v>24</v>
      </c>
      <c r="B32" s="243" t="s">
        <v>898</v>
      </c>
      <c r="C32" s="202">
        <v>188721</v>
      </c>
      <c r="D32" s="202">
        <v>179285</v>
      </c>
      <c r="E32" s="202">
        <v>5662</v>
      </c>
      <c r="F32" s="202">
        <v>3774</v>
      </c>
      <c r="G32" s="202">
        <v>0</v>
      </c>
    </row>
    <row r="33" spans="1:7" s="137" customFormat="1" ht="15">
      <c r="A33" s="8">
        <v>25</v>
      </c>
      <c r="B33" s="243" t="s">
        <v>899</v>
      </c>
      <c r="C33" s="202">
        <v>140835</v>
      </c>
      <c r="D33" s="750">
        <f t="shared" ref="D33:D34" si="0">C33*90%</f>
        <v>126751.5</v>
      </c>
      <c r="E33" s="750">
        <f t="shared" ref="E33:E34" si="1">C33-D33</f>
        <v>14083.5</v>
      </c>
      <c r="F33" s="202">
        <v>0</v>
      </c>
      <c r="G33" s="202">
        <v>0</v>
      </c>
    </row>
    <row r="34" spans="1:7" s="137" customFormat="1" ht="15">
      <c r="A34" s="8">
        <v>26</v>
      </c>
      <c r="B34" s="243" t="s">
        <v>900</v>
      </c>
      <c r="C34" s="202">
        <v>150823</v>
      </c>
      <c r="D34" s="750">
        <f t="shared" si="0"/>
        <v>135740.70000000001</v>
      </c>
      <c r="E34" s="750">
        <f t="shared" si="1"/>
        <v>15082.299999999988</v>
      </c>
      <c r="F34" s="202">
        <v>0</v>
      </c>
      <c r="G34" s="202">
        <v>0</v>
      </c>
    </row>
    <row r="35" spans="1:7" s="137" customFormat="1" ht="15">
      <c r="A35" s="8">
        <v>27</v>
      </c>
      <c r="B35" s="243" t="s">
        <v>901</v>
      </c>
      <c r="C35" s="202">
        <v>178122</v>
      </c>
      <c r="D35" s="202">
        <v>170641</v>
      </c>
      <c r="E35" s="202">
        <v>7481</v>
      </c>
      <c r="F35" s="202">
        <v>0</v>
      </c>
      <c r="G35" s="202">
        <v>0</v>
      </c>
    </row>
    <row r="36" spans="1:7" s="137" customFormat="1" ht="15">
      <c r="A36" s="8">
        <v>28</v>
      </c>
      <c r="B36" s="243" t="s">
        <v>902</v>
      </c>
      <c r="C36" s="202">
        <v>119033</v>
      </c>
      <c r="D36" s="202">
        <v>119033</v>
      </c>
      <c r="E36" s="202">
        <v>0</v>
      </c>
      <c r="F36" s="202">
        <v>0</v>
      </c>
      <c r="G36" s="202">
        <v>0</v>
      </c>
    </row>
    <row r="37" spans="1:7" s="137" customFormat="1" ht="15">
      <c r="A37" s="8">
        <v>29</v>
      </c>
      <c r="B37" s="243" t="s">
        <v>903</v>
      </c>
      <c r="C37" s="202">
        <v>87461</v>
      </c>
      <c r="D37" s="202">
        <v>68307</v>
      </c>
      <c r="E37" s="202">
        <v>10933</v>
      </c>
      <c r="F37" s="202">
        <v>8221</v>
      </c>
      <c r="G37" s="202">
        <v>0</v>
      </c>
    </row>
    <row r="38" spans="1:7" s="137" customFormat="1" ht="15">
      <c r="A38" s="8">
        <v>30</v>
      </c>
      <c r="B38" s="243" t="s">
        <v>904</v>
      </c>
      <c r="C38" s="202">
        <v>208008</v>
      </c>
      <c r="D38" s="202">
        <v>187812</v>
      </c>
      <c r="E38" s="202">
        <v>19460</v>
      </c>
      <c r="F38" s="202">
        <v>736</v>
      </c>
      <c r="G38" s="202">
        <v>0</v>
      </c>
    </row>
    <row r="39" spans="1:7" s="137" customFormat="1" ht="15">
      <c r="A39" s="8">
        <v>31</v>
      </c>
      <c r="B39" s="243" t="s">
        <v>905</v>
      </c>
      <c r="C39" s="202">
        <v>83843</v>
      </c>
      <c r="D39" s="202">
        <v>79314</v>
      </c>
      <c r="E39" s="202">
        <v>1634</v>
      </c>
      <c r="F39" s="202">
        <v>2895</v>
      </c>
      <c r="G39" s="202">
        <v>0</v>
      </c>
    </row>
    <row r="40" spans="1:7" s="137" customFormat="1" ht="15">
      <c r="A40" s="8">
        <v>32</v>
      </c>
      <c r="B40" s="243" t="s">
        <v>906</v>
      </c>
      <c r="C40" s="202">
        <v>55551</v>
      </c>
      <c r="D40" s="202">
        <v>54732</v>
      </c>
      <c r="E40" s="202">
        <v>560</v>
      </c>
      <c r="F40" s="202">
        <v>259</v>
      </c>
      <c r="G40" s="202">
        <v>0</v>
      </c>
    </row>
    <row r="41" spans="1:7" s="137" customFormat="1" ht="15">
      <c r="A41" s="8">
        <v>33</v>
      </c>
      <c r="B41" s="243" t="s">
        <v>907</v>
      </c>
      <c r="C41" s="202">
        <v>125458</v>
      </c>
      <c r="D41" s="202">
        <v>125458</v>
      </c>
      <c r="E41" s="202">
        <v>0</v>
      </c>
      <c r="F41" s="202">
        <v>0</v>
      </c>
      <c r="G41" s="202">
        <v>0</v>
      </c>
    </row>
    <row r="42" spans="1:7" s="137" customFormat="1" ht="15">
      <c r="A42" s="8">
        <v>34</v>
      </c>
      <c r="B42" s="243" t="s">
        <v>908</v>
      </c>
      <c r="C42" s="202">
        <v>125563</v>
      </c>
      <c r="D42" s="202">
        <v>115252</v>
      </c>
      <c r="E42" s="202">
        <v>9546</v>
      </c>
      <c r="F42" s="202">
        <v>765</v>
      </c>
      <c r="G42" s="202">
        <v>0</v>
      </c>
    </row>
    <row r="43" spans="1:7" s="137" customFormat="1" ht="15">
      <c r="A43" s="8">
        <v>35</v>
      </c>
      <c r="B43" s="243" t="s">
        <v>909</v>
      </c>
      <c r="C43" s="202">
        <v>134292</v>
      </c>
      <c r="D43" s="202">
        <v>131517</v>
      </c>
      <c r="E43" s="202">
        <v>2477</v>
      </c>
      <c r="F43" s="202">
        <v>298</v>
      </c>
      <c r="G43" s="202"/>
    </row>
    <row r="44" spans="1:7" s="137" customFormat="1" ht="15">
      <c r="A44" s="8">
        <v>36</v>
      </c>
      <c r="B44" s="243" t="s">
        <v>910</v>
      </c>
      <c r="C44" s="202">
        <v>138199</v>
      </c>
      <c r="D44" s="202">
        <v>131260</v>
      </c>
      <c r="E44" s="202">
        <v>6939</v>
      </c>
      <c r="F44" s="202">
        <v>0</v>
      </c>
      <c r="G44" s="202">
        <v>0</v>
      </c>
    </row>
    <row r="45" spans="1:7" s="137" customFormat="1" ht="15">
      <c r="A45" s="8">
        <v>37</v>
      </c>
      <c r="B45" s="243" t="s">
        <v>911</v>
      </c>
      <c r="C45" s="202">
        <v>190451</v>
      </c>
      <c r="D45" s="202">
        <v>171406</v>
      </c>
      <c r="E45" s="202">
        <v>13331</v>
      </c>
      <c r="F45" s="202">
        <v>5714</v>
      </c>
      <c r="G45" s="202">
        <v>0</v>
      </c>
    </row>
    <row r="46" spans="1:7" s="137" customFormat="1" ht="15">
      <c r="A46" s="8">
        <v>38</v>
      </c>
      <c r="B46" s="243" t="s">
        <v>912</v>
      </c>
      <c r="C46" s="202">
        <v>225904</v>
      </c>
      <c r="D46" s="202">
        <v>221302</v>
      </c>
      <c r="E46" s="202">
        <v>2194</v>
      </c>
      <c r="F46" s="202">
        <v>2408</v>
      </c>
      <c r="G46" s="202">
        <v>0</v>
      </c>
    </row>
    <row r="47" spans="1:7" s="137" customFormat="1" ht="15">
      <c r="A47" s="8">
        <v>39</v>
      </c>
      <c r="B47" s="243" t="s">
        <v>913</v>
      </c>
      <c r="C47" s="202">
        <v>189165</v>
      </c>
      <c r="D47" s="202">
        <v>156799</v>
      </c>
      <c r="E47" s="202">
        <v>29091</v>
      </c>
      <c r="F47" s="202">
        <v>3275</v>
      </c>
      <c r="G47" s="202">
        <v>0</v>
      </c>
    </row>
    <row r="48" spans="1:7" s="137" customFormat="1" ht="15">
      <c r="A48" s="8">
        <v>40</v>
      </c>
      <c r="B48" s="243" t="s">
        <v>914</v>
      </c>
      <c r="C48" s="202">
        <v>107286</v>
      </c>
      <c r="D48" s="202">
        <v>105858</v>
      </c>
      <c r="E48" s="202">
        <v>148</v>
      </c>
      <c r="F48" s="202">
        <v>1280</v>
      </c>
      <c r="G48" s="202">
        <v>0</v>
      </c>
    </row>
    <row r="49" spans="1:9" s="137" customFormat="1" ht="15">
      <c r="A49" s="8">
        <v>41</v>
      </c>
      <c r="B49" s="243" t="s">
        <v>915</v>
      </c>
      <c r="C49" s="202">
        <v>130379</v>
      </c>
      <c r="D49" s="202">
        <v>130379</v>
      </c>
      <c r="E49" s="202">
        <v>0</v>
      </c>
      <c r="F49" s="202">
        <v>0</v>
      </c>
      <c r="G49" s="202">
        <v>0</v>
      </c>
    </row>
    <row r="50" spans="1:9" s="137" customFormat="1" ht="15">
      <c r="A50" s="8">
        <v>42</v>
      </c>
      <c r="B50" s="243" t="s">
        <v>916</v>
      </c>
      <c r="C50" s="202">
        <v>122822</v>
      </c>
      <c r="D50" s="202">
        <v>115242</v>
      </c>
      <c r="E50" s="202">
        <v>7580</v>
      </c>
      <c r="F50" s="202">
        <v>0</v>
      </c>
      <c r="G50" s="202">
        <v>0</v>
      </c>
    </row>
    <row r="51" spans="1:9" s="137" customFormat="1" ht="15">
      <c r="A51" s="8">
        <v>43</v>
      </c>
      <c r="B51" s="243" t="s">
        <v>917</v>
      </c>
      <c r="C51" s="202">
        <v>55893</v>
      </c>
      <c r="D51" s="202">
        <v>55893</v>
      </c>
      <c r="E51" s="202">
        <v>0</v>
      </c>
      <c r="F51" s="202">
        <v>0</v>
      </c>
      <c r="G51" s="202">
        <v>0</v>
      </c>
    </row>
    <row r="52" spans="1:9" s="137" customFormat="1" ht="15">
      <c r="A52" s="8">
        <v>44</v>
      </c>
      <c r="B52" s="243" t="s">
        <v>918</v>
      </c>
      <c r="C52" s="202">
        <v>93459</v>
      </c>
      <c r="D52" s="202">
        <v>93459</v>
      </c>
      <c r="E52" s="202">
        <v>0</v>
      </c>
      <c r="F52" s="202">
        <v>0</v>
      </c>
      <c r="G52" s="202">
        <v>0</v>
      </c>
    </row>
    <row r="53" spans="1:9" s="137" customFormat="1" ht="15">
      <c r="A53" s="8">
        <v>45</v>
      </c>
      <c r="B53" s="243" t="s">
        <v>919</v>
      </c>
      <c r="C53" s="202">
        <v>219023</v>
      </c>
      <c r="D53" s="202">
        <v>165406</v>
      </c>
      <c r="E53" s="202">
        <v>42797</v>
      </c>
      <c r="F53" s="202">
        <v>10820</v>
      </c>
      <c r="G53" s="202">
        <v>0</v>
      </c>
    </row>
    <row r="54" spans="1:9" s="137" customFormat="1" ht="15">
      <c r="A54" s="8">
        <v>46</v>
      </c>
      <c r="B54" s="243" t="s">
        <v>920</v>
      </c>
      <c r="C54" s="202">
        <v>131201</v>
      </c>
      <c r="D54" s="202">
        <v>128426</v>
      </c>
      <c r="E54" s="202">
        <v>1488</v>
      </c>
      <c r="F54" s="202">
        <v>1287</v>
      </c>
      <c r="G54" s="202">
        <v>0</v>
      </c>
    </row>
    <row r="55" spans="1:9" s="137" customFormat="1" ht="15">
      <c r="A55" s="8">
        <v>47</v>
      </c>
      <c r="B55" s="243" t="s">
        <v>921</v>
      </c>
      <c r="C55" s="202">
        <v>159763</v>
      </c>
      <c r="D55" s="202">
        <v>148961</v>
      </c>
      <c r="E55" s="202">
        <v>9441</v>
      </c>
      <c r="F55" s="202">
        <v>1361</v>
      </c>
      <c r="G55" s="202">
        <v>0</v>
      </c>
    </row>
    <row r="56" spans="1:9" s="137" customFormat="1" ht="15">
      <c r="A56" s="8">
        <v>48</v>
      </c>
      <c r="B56" s="243" t="s">
        <v>922</v>
      </c>
      <c r="C56" s="202">
        <v>201485</v>
      </c>
      <c r="D56" s="202">
        <v>197347</v>
      </c>
      <c r="E56" s="202">
        <v>4138</v>
      </c>
      <c r="F56" s="202">
        <v>0</v>
      </c>
      <c r="G56" s="202">
        <v>0</v>
      </c>
    </row>
    <row r="57" spans="1:9" s="137" customFormat="1" ht="15">
      <c r="A57" s="8">
        <v>49</v>
      </c>
      <c r="B57" s="243" t="s">
        <v>923</v>
      </c>
      <c r="C57" s="202">
        <v>114744</v>
      </c>
      <c r="D57" s="202">
        <v>103270</v>
      </c>
      <c r="E57" s="202">
        <v>11474</v>
      </c>
      <c r="F57" s="202">
        <v>0</v>
      </c>
      <c r="G57" s="202"/>
    </row>
    <row r="58" spans="1:9" s="137" customFormat="1" ht="15">
      <c r="A58" s="8">
        <v>50</v>
      </c>
      <c r="B58" s="243" t="s">
        <v>924</v>
      </c>
      <c r="C58" s="202">
        <v>75611</v>
      </c>
      <c r="D58" s="202">
        <v>74099</v>
      </c>
      <c r="E58" s="202">
        <v>1134</v>
      </c>
      <c r="F58" s="202">
        <v>378</v>
      </c>
      <c r="G58" s="202">
        <v>0</v>
      </c>
    </row>
    <row r="59" spans="1:9" s="137" customFormat="1" ht="15">
      <c r="A59" s="8">
        <v>51</v>
      </c>
      <c r="B59" s="243" t="s">
        <v>925</v>
      </c>
      <c r="C59" s="202">
        <v>148751</v>
      </c>
      <c r="D59" s="202">
        <v>117083</v>
      </c>
      <c r="E59" s="202">
        <v>30932</v>
      </c>
      <c r="F59" s="202">
        <v>736</v>
      </c>
      <c r="G59" s="202">
        <v>0</v>
      </c>
    </row>
    <row r="60" spans="1:9">
      <c r="A60" s="571" t="s">
        <v>19</v>
      </c>
      <c r="B60" s="9"/>
      <c r="C60" s="221">
        <f>SUM(C9:C59)</f>
        <v>6664246</v>
      </c>
      <c r="D60" s="280">
        <f t="shared" ref="D60:G60" si="2">SUM(D9:D59)</f>
        <v>6227677.2000000002</v>
      </c>
      <c r="E60" s="280">
        <f t="shared" si="2"/>
        <v>369045.8</v>
      </c>
      <c r="F60" s="221">
        <f t="shared" si="2"/>
        <v>67523</v>
      </c>
      <c r="G60" s="221">
        <f t="shared" si="2"/>
        <v>0</v>
      </c>
    </row>
    <row r="63" spans="1:9">
      <c r="G63" s="281"/>
    </row>
    <row r="64" spans="1:9" ht="15" customHeight="1">
      <c r="A64" s="208"/>
      <c r="B64" s="208"/>
      <c r="C64" s="208"/>
      <c r="D64" s="208"/>
      <c r="E64" s="1098" t="s">
        <v>13</v>
      </c>
      <c r="F64" s="1098"/>
      <c r="G64" s="209"/>
      <c r="H64" s="209"/>
      <c r="I64" s="209"/>
    </row>
    <row r="65" spans="1:10" ht="15" customHeight="1">
      <c r="A65" s="208"/>
      <c r="B65" s="208"/>
      <c r="C65" s="208"/>
      <c r="D65" s="208"/>
      <c r="E65" s="1098" t="s">
        <v>14</v>
      </c>
      <c r="F65" s="1098"/>
      <c r="G65" s="282"/>
      <c r="H65" s="209"/>
      <c r="I65" s="209"/>
    </row>
    <row r="66" spans="1:10" ht="15" customHeight="1">
      <c r="A66" s="208"/>
      <c r="B66" s="208"/>
      <c r="C66" s="208"/>
      <c r="D66" s="208"/>
      <c r="E66" s="1098" t="s">
        <v>88</v>
      </c>
      <c r="F66" s="1098"/>
      <c r="G66" s="209"/>
      <c r="H66" s="209"/>
      <c r="I66" s="209"/>
    </row>
    <row r="67" spans="1:10">
      <c r="A67" s="208" t="s">
        <v>12</v>
      </c>
      <c r="C67" s="208"/>
      <c r="D67" s="208"/>
      <c r="E67" s="208"/>
      <c r="F67" s="210" t="s">
        <v>85</v>
      </c>
      <c r="G67" s="211"/>
      <c r="H67" s="208"/>
      <c r="I67" s="208"/>
    </row>
    <row r="68" spans="1:10">
      <c r="A68" s="208"/>
      <c r="B68" s="208"/>
      <c r="C68" s="208"/>
      <c r="D68" s="208"/>
      <c r="E68" s="208"/>
      <c r="F68" s="208"/>
      <c r="G68" s="208"/>
      <c r="H68" s="208"/>
      <c r="I68" s="208"/>
      <c r="J68" s="208"/>
    </row>
  </sheetData>
  <mergeCells count="8">
    <mergeCell ref="E66:F66"/>
    <mergeCell ref="A1:E1"/>
    <mergeCell ref="A2:F2"/>
    <mergeCell ref="A4:F4"/>
    <mergeCell ref="E64:F64"/>
    <mergeCell ref="E65:F65"/>
    <mergeCell ref="F6:G6"/>
    <mergeCell ref="A5:C5"/>
  </mergeCells>
  <printOptions horizontalCentered="1"/>
  <pageMargins left="0.70866141732283505" right="0.70866141732283505" top="0.23622047244094499" bottom="0" header="0.31496062992126" footer="0.31496062992126"/>
  <pageSetup paperSize="9" scale="90" orientation="landscape" r:id="rId1"/>
  <rowBreaks count="1" manualBreakCount="1">
    <brk id="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46" zoomScaleSheetLayoutView="90" workbookViewId="0">
      <selection activeCell="M12" sqref="M12:M63"/>
    </sheetView>
  </sheetViews>
  <sheetFormatPr defaultRowHeight="12.75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5.140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3" customFormat="1">
      <c r="E1" s="990"/>
      <c r="F1" s="990"/>
      <c r="G1" s="990"/>
      <c r="H1" s="990"/>
      <c r="I1" s="990"/>
      <c r="J1" s="103" t="s">
        <v>63</v>
      </c>
    </row>
    <row r="2" spans="1:13" customFormat="1" ht="15">
      <c r="A2" s="1094" t="s">
        <v>0</v>
      </c>
      <c r="B2" s="1094"/>
      <c r="C2" s="1094"/>
      <c r="D2" s="1094"/>
      <c r="E2" s="1094"/>
      <c r="F2" s="1094"/>
      <c r="G2" s="1094"/>
      <c r="H2" s="1094"/>
      <c r="I2" s="1094"/>
      <c r="J2" s="1094"/>
    </row>
    <row r="3" spans="1:13" customFormat="1" ht="20.25">
      <c r="A3" s="987" t="s">
        <v>734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3" customFormat="1" ht="14.25" customHeight="1"/>
    <row r="5" spans="1:13" ht="31.5" customHeight="1">
      <c r="A5" s="1095" t="s">
        <v>792</v>
      </c>
      <c r="B5" s="1095"/>
      <c r="C5" s="1095"/>
      <c r="D5" s="1095"/>
      <c r="E5" s="1095"/>
      <c r="F5" s="1095"/>
      <c r="G5" s="1095"/>
      <c r="H5" s="1095"/>
      <c r="I5" s="1095"/>
      <c r="J5" s="1095"/>
    </row>
    <row r="6" spans="1:13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ht="0.75" customHeight="1"/>
    <row r="8" spans="1:13">
      <c r="A8" s="990" t="s">
        <v>999</v>
      </c>
      <c r="B8" s="990"/>
      <c r="C8" s="990"/>
      <c r="H8" s="1083" t="s">
        <v>814</v>
      </c>
      <c r="I8" s="1083"/>
      <c r="J8" s="1083"/>
    </row>
    <row r="9" spans="1:13">
      <c r="A9" s="1033" t="s">
        <v>2</v>
      </c>
      <c r="B9" s="1033" t="s">
        <v>3</v>
      </c>
      <c r="C9" s="981" t="s">
        <v>793</v>
      </c>
      <c r="D9" s="1091"/>
      <c r="E9" s="1091"/>
      <c r="F9" s="982"/>
      <c r="G9" s="981" t="s">
        <v>105</v>
      </c>
      <c r="H9" s="1091"/>
      <c r="I9" s="1091"/>
      <c r="J9" s="982"/>
    </row>
    <row r="10" spans="1:13" ht="64.5" customHeight="1">
      <c r="A10" s="1033"/>
      <c r="B10" s="1033"/>
      <c r="C10" s="5" t="s">
        <v>185</v>
      </c>
      <c r="D10" s="5" t="s">
        <v>17</v>
      </c>
      <c r="E10" s="225" t="s">
        <v>808</v>
      </c>
      <c r="F10" s="7" t="s">
        <v>201</v>
      </c>
      <c r="G10" s="5" t="s">
        <v>185</v>
      </c>
      <c r="H10" s="22" t="s">
        <v>18</v>
      </c>
      <c r="I10" s="82" t="s">
        <v>704</v>
      </c>
      <c r="J10" s="5" t="s">
        <v>705</v>
      </c>
    </row>
    <row r="11" spans="1: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79">
        <v>8</v>
      </c>
      <c r="I11" s="5">
        <v>9</v>
      </c>
      <c r="J11" s="5">
        <v>10</v>
      </c>
    </row>
    <row r="12" spans="1:13" ht="18.75" customHeight="1">
      <c r="A12" s="17">
        <v>1</v>
      </c>
      <c r="B12" s="243" t="s">
        <v>875</v>
      </c>
      <c r="C12" s="18">
        <v>652</v>
      </c>
      <c r="D12" s="18">
        <v>24498</v>
      </c>
      <c r="E12" s="18">
        <v>171</v>
      </c>
      <c r="F12" s="81">
        <f>D12*E12</f>
        <v>4189158</v>
      </c>
      <c r="G12" s="18">
        <v>647</v>
      </c>
      <c r="H12" s="25">
        <v>3553400</v>
      </c>
      <c r="I12" s="25">
        <v>163</v>
      </c>
      <c r="J12" s="25">
        <f>H12/I12</f>
        <v>21800</v>
      </c>
      <c r="M12" s="16">
        <f>F12*0.0001</f>
        <v>418.91580000000005</v>
      </c>
    </row>
    <row r="13" spans="1:13" ht="18.75" customHeight="1">
      <c r="A13" s="17">
        <v>2</v>
      </c>
      <c r="B13" s="243" t="s">
        <v>876</v>
      </c>
      <c r="C13" s="18">
        <v>1929</v>
      </c>
      <c r="D13" s="18">
        <v>71555</v>
      </c>
      <c r="E13" s="18">
        <v>171</v>
      </c>
      <c r="F13" s="81">
        <f t="shared" ref="F13:F63" si="0">D13*E13</f>
        <v>12235905</v>
      </c>
      <c r="G13" s="18">
        <v>1929</v>
      </c>
      <c r="H13" s="25">
        <v>11663465</v>
      </c>
      <c r="I13" s="25">
        <v>163</v>
      </c>
      <c r="J13" s="25">
        <f t="shared" ref="J13:J62" si="1">H13/I13</f>
        <v>71555</v>
      </c>
      <c r="K13" s="268"/>
      <c r="M13" s="954">
        <f t="shared" ref="M13:M63" si="2">F13*0.0001</f>
        <v>1223.5905</v>
      </c>
    </row>
    <row r="14" spans="1:13" ht="18.75" customHeight="1">
      <c r="A14" s="17">
        <v>3</v>
      </c>
      <c r="B14" s="243" t="s">
        <v>877</v>
      </c>
      <c r="C14" s="18">
        <v>1164</v>
      </c>
      <c r="D14" s="18">
        <v>31115</v>
      </c>
      <c r="E14" s="18">
        <v>171</v>
      </c>
      <c r="F14" s="81">
        <f t="shared" si="0"/>
        <v>5320665</v>
      </c>
      <c r="G14" s="18">
        <v>1164</v>
      </c>
      <c r="H14" s="25">
        <v>4824148</v>
      </c>
      <c r="I14" s="25">
        <v>163</v>
      </c>
      <c r="J14" s="25">
        <f t="shared" si="1"/>
        <v>29596</v>
      </c>
      <c r="K14" s="268"/>
      <c r="M14" s="954">
        <f t="shared" si="2"/>
        <v>532.06650000000002</v>
      </c>
    </row>
    <row r="15" spans="1:13" ht="18.75" customHeight="1">
      <c r="A15" s="17">
        <v>4</v>
      </c>
      <c r="B15" s="243" t="s">
        <v>878</v>
      </c>
      <c r="C15" s="18">
        <v>1116</v>
      </c>
      <c r="D15" s="18">
        <v>28349</v>
      </c>
      <c r="E15" s="18">
        <v>171</v>
      </c>
      <c r="F15" s="81">
        <f t="shared" si="0"/>
        <v>4847679</v>
      </c>
      <c r="G15" s="18">
        <v>1138</v>
      </c>
      <c r="H15" s="25">
        <v>4564189</v>
      </c>
      <c r="I15" s="25">
        <v>161</v>
      </c>
      <c r="J15" s="25">
        <f t="shared" si="1"/>
        <v>28349</v>
      </c>
      <c r="K15" s="268"/>
      <c r="M15" s="954">
        <f t="shared" si="2"/>
        <v>484.7679</v>
      </c>
    </row>
    <row r="16" spans="1:13" ht="18.75" customHeight="1">
      <c r="A16" s="17">
        <v>5</v>
      </c>
      <c r="B16" s="243" t="s">
        <v>879</v>
      </c>
      <c r="C16" s="18">
        <v>2322</v>
      </c>
      <c r="D16" s="18">
        <v>79866</v>
      </c>
      <c r="E16" s="18">
        <v>172</v>
      </c>
      <c r="F16" s="81">
        <f t="shared" si="0"/>
        <v>13736952</v>
      </c>
      <c r="G16" s="18">
        <v>2321</v>
      </c>
      <c r="H16" s="25">
        <v>12812219</v>
      </c>
      <c r="I16" s="25">
        <v>161</v>
      </c>
      <c r="J16" s="25">
        <f t="shared" si="1"/>
        <v>79579</v>
      </c>
      <c r="K16" s="268"/>
      <c r="M16" s="954">
        <f t="shared" si="2"/>
        <v>1373.6952000000001</v>
      </c>
    </row>
    <row r="17" spans="1:13" ht="18.75" customHeight="1">
      <c r="A17" s="17">
        <v>6</v>
      </c>
      <c r="B17" s="243" t="s">
        <v>880</v>
      </c>
      <c r="C17" s="18">
        <v>1977</v>
      </c>
      <c r="D17" s="18">
        <v>66741</v>
      </c>
      <c r="E17" s="18">
        <v>161</v>
      </c>
      <c r="F17" s="81">
        <f t="shared" si="0"/>
        <v>10745301</v>
      </c>
      <c r="G17" s="18">
        <v>1978</v>
      </c>
      <c r="H17" s="25">
        <v>10401244</v>
      </c>
      <c r="I17" s="25">
        <v>161</v>
      </c>
      <c r="J17" s="25">
        <f t="shared" si="1"/>
        <v>64604</v>
      </c>
      <c r="K17" s="268"/>
      <c r="M17" s="954">
        <f t="shared" si="2"/>
        <v>1074.5300999999999</v>
      </c>
    </row>
    <row r="18" spans="1:13" ht="18.75" customHeight="1">
      <c r="A18" s="17">
        <v>7</v>
      </c>
      <c r="B18" s="243" t="s">
        <v>881</v>
      </c>
      <c r="C18" s="18">
        <v>1982</v>
      </c>
      <c r="D18" s="18">
        <v>72339</v>
      </c>
      <c r="E18" s="18">
        <v>171</v>
      </c>
      <c r="F18" s="81">
        <f t="shared" si="0"/>
        <v>12369969</v>
      </c>
      <c r="G18" s="18">
        <v>1981</v>
      </c>
      <c r="H18" s="25">
        <v>10805960</v>
      </c>
      <c r="I18" s="25">
        <v>164</v>
      </c>
      <c r="J18" s="25">
        <f t="shared" si="1"/>
        <v>65890</v>
      </c>
      <c r="K18" s="268"/>
      <c r="M18" s="954">
        <f t="shared" si="2"/>
        <v>1236.9969000000001</v>
      </c>
    </row>
    <row r="19" spans="1:13" ht="18.75" customHeight="1">
      <c r="A19" s="17">
        <v>8</v>
      </c>
      <c r="B19" s="243" t="s">
        <v>882</v>
      </c>
      <c r="C19" s="18">
        <v>1829</v>
      </c>
      <c r="D19" s="18">
        <v>56813</v>
      </c>
      <c r="E19" s="18">
        <v>161</v>
      </c>
      <c r="F19" s="81">
        <f t="shared" si="0"/>
        <v>9146893</v>
      </c>
      <c r="G19" s="18">
        <v>1712</v>
      </c>
      <c r="H19" s="25">
        <v>6838153</v>
      </c>
      <c r="I19" s="25">
        <v>161</v>
      </c>
      <c r="J19" s="25">
        <f t="shared" si="1"/>
        <v>42473</v>
      </c>
      <c r="K19" s="268"/>
      <c r="M19" s="954">
        <f t="shared" si="2"/>
        <v>914.6893</v>
      </c>
    </row>
    <row r="20" spans="1:13" ht="18.75" customHeight="1">
      <c r="A20" s="17">
        <v>9</v>
      </c>
      <c r="B20" s="243" t="s">
        <v>883</v>
      </c>
      <c r="C20" s="18">
        <v>1132</v>
      </c>
      <c r="D20" s="18">
        <v>53149</v>
      </c>
      <c r="E20" s="18">
        <v>171</v>
      </c>
      <c r="F20" s="81">
        <f t="shared" si="0"/>
        <v>9088479</v>
      </c>
      <c r="G20" s="18">
        <v>1142</v>
      </c>
      <c r="H20" s="25">
        <v>8435012</v>
      </c>
      <c r="I20" s="25">
        <v>164</v>
      </c>
      <c r="J20" s="25">
        <f t="shared" si="1"/>
        <v>51433</v>
      </c>
      <c r="K20" s="268"/>
      <c r="M20" s="954">
        <f t="shared" si="2"/>
        <v>908.8479000000001</v>
      </c>
    </row>
    <row r="21" spans="1:13" ht="18.75" customHeight="1">
      <c r="A21" s="17">
        <v>10</v>
      </c>
      <c r="B21" s="243" t="s">
        <v>884</v>
      </c>
      <c r="C21" s="18">
        <v>504</v>
      </c>
      <c r="D21" s="18">
        <v>34826</v>
      </c>
      <c r="E21" s="18">
        <v>171</v>
      </c>
      <c r="F21" s="81">
        <f t="shared" si="0"/>
        <v>5955246</v>
      </c>
      <c r="G21" s="18">
        <v>504</v>
      </c>
      <c r="H21" s="25">
        <v>5412015</v>
      </c>
      <c r="I21" s="25">
        <v>161</v>
      </c>
      <c r="J21" s="25">
        <f t="shared" si="1"/>
        <v>33615</v>
      </c>
      <c r="K21" s="268"/>
      <c r="M21" s="954">
        <f t="shared" si="2"/>
        <v>595.52460000000008</v>
      </c>
    </row>
    <row r="22" spans="1:13" ht="18.75" customHeight="1">
      <c r="A22" s="17">
        <v>11</v>
      </c>
      <c r="B22" s="243" t="s">
        <v>885</v>
      </c>
      <c r="C22" s="18">
        <v>1915</v>
      </c>
      <c r="D22" s="18">
        <v>82552</v>
      </c>
      <c r="E22" s="18">
        <v>171</v>
      </c>
      <c r="F22" s="81">
        <v>14116392</v>
      </c>
      <c r="G22" s="18">
        <v>1912</v>
      </c>
      <c r="H22" s="25">
        <v>14482800</v>
      </c>
      <c r="I22" s="25">
        <v>162</v>
      </c>
      <c r="J22" s="25">
        <f t="shared" si="1"/>
        <v>89400</v>
      </c>
      <c r="K22" s="268"/>
      <c r="M22" s="954">
        <f t="shared" si="2"/>
        <v>1411.6392000000001</v>
      </c>
    </row>
    <row r="23" spans="1:13" ht="18.75" customHeight="1">
      <c r="A23" s="17">
        <v>12</v>
      </c>
      <c r="B23" s="243" t="s">
        <v>886</v>
      </c>
      <c r="C23" s="18">
        <v>2634</v>
      </c>
      <c r="D23" s="18">
        <v>86247</v>
      </c>
      <c r="E23" s="18">
        <v>171</v>
      </c>
      <c r="F23" s="81">
        <f t="shared" si="0"/>
        <v>14748237</v>
      </c>
      <c r="G23" s="18">
        <v>2627</v>
      </c>
      <c r="H23" s="25">
        <v>13700340</v>
      </c>
      <c r="I23" s="25">
        <v>162</v>
      </c>
      <c r="J23" s="25">
        <f t="shared" si="1"/>
        <v>84570</v>
      </c>
      <c r="K23" s="268"/>
      <c r="M23" s="954">
        <f t="shared" si="2"/>
        <v>1474.8237000000001</v>
      </c>
    </row>
    <row r="24" spans="1:13" ht="18.75" customHeight="1">
      <c r="A24" s="17">
        <v>13</v>
      </c>
      <c r="B24" s="243" t="s">
        <v>887</v>
      </c>
      <c r="C24" s="18">
        <v>1406</v>
      </c>
      <c r="D24" s="18">
        <v>60187</v>
      </c>
      <c r="E24" s="18">
        <v>171</v>
      </c>
      <c r="F24" s="81">
        <f t="shared" si="0"/>
        <v>10291977</v>
      </c>
      <c r="G24" s="18">
        <v>1405</v>
      </c>
      <c r="H24" s="25">
        <v>9744466</v>
      </c>
      <c r="I24" s="25">
        <v>163</v>
      </c>
      <c r="J24" s="25">
        <f t="shared" si="1"/>
        <v>59782</v>
      </c>
      <c r="K24" s="268"/>
      <c r="M24" s="954">
        <f t="shared" si="2"/>
        <v>1029.1976999999999</v>
      </c>
    </row>
    <row r="25" spans="1:13" ht="18.75" customHeight="1">
      <c r="A25" s="17">
        <v>14</v>
      </c>
      <c r="B25" s="243" t="s">
        <v>888</v>
      </c>
      <c r="C25" s="18">
        <v>802</v>
      </c>
      <c r="D25" s="18">
        <v>28569</v>
      </c>
      <c r="E25" s="18">
        <v>170</v>
      </c>
      <c r="F25" s="81">
        <f t="shared" si="0"/>
        <v>4856730</v>
      </c>
      <c r="G25" s="18">
        <v>801</v>
      </c>
      <c r="H25" s="25">
        <v>4798312</v>
      </c>
      <c r="I25" s="25">
        <v>164</v>
      </c>
      <c r="J25" s="25">
        <f t="shared" si="1"/>
        <v>29258</v>
      </c>
      <c r="K25" s="268"/>
      <c r="M25" s="954">
        <f t="shared" si="2"/>
        <v>485.673</v>
      </c>
    </row>
    <row r="26" spans="1:13" s="231" customFormat="1" ht="18.75" customHeight="1">
      <c r="A26" s="230">
        <v>15</v>
      </c>
      <c r="B26" s="243" t="s">
        <v>889</v>
      </c>
      <c r="C26" s="18">
        <v>1457</v>
      </c>
      <c r="D26" s="18">
        <v>53788</v>
      </c>
      <c r="E26" s="18">
        <v>161</v>
      </c>
      <c r="F26" s="81">
        <f t="shared" si="0"/>
        <v>8659868</v>
      </c>
      <c r="G26" s="18">
        <v>1458</v>
      </c>
      <c r="H26" s="25">
        <v>7571040</v>
      </c>
      <c r="I26" s="25">
        <v>160</v>
      </c>
      <c r="J26" s="25">
        <f t="shared" si="1"/>
        <v>47319</v>
      </c>
      <c r="K26" s="268"/>
      <c r="M26" s="954">
        <f t="shared" si="2"/>
        <v>865.98680000000002</v>
      </c>
    </row>
    <row r="27" spans="1:13" s="231" customFormat="1" ht="18.75" customHeight="1">
      <c r="A27" s="230">
        <v>16</v>
      </c>
      <c r="B27" s="243" t="s">
        <v>890</v>
      </c>
      <c r="C27" s="18">
        <v>3000</v>
      </c>
      <c r="D27" s="18">
        <v>91707</v>
      </c>
      <c r="E27" s="18">
        <v>171</v>
      </c>
      <c r="F27" s="81">
        <f t="shared" si="0"/>
        <v>15681897</v>
      </c>
      <c r="G27" s="18">
        <v>2994</v>
      </c>
      <c r="H27" s="25">
        <v>15291297</v>
      </c>
      <c r="I27" s="25">
        <v>161</v>
      </c>
      <c r="J27" s="25">
        <f t="shared" si="1"/>
        <v>94977</v>
      </c>
      <c r="K27" s="268"/>
      <c r="M27" s="954">
        <f t="shared" si="2"/>
        <v>1568.1897000000001</v>
      </c>
    </row>
    <row r="28" spans="1:13" s="231" customFormat="1" ht="18.75" customHeight="1">
      <c r="A28" s="230">
        <v>17</v>
      </c>
      <c r="B28" s="243" t="s">
        <v>891</v>
      </c>
      <c r="C28" s="18">
        <v>1385</v>
      </c>
      <c r="D28" s="18">
        <v>48914</v>
      </c>
      <c r="E28" s="18">
        <v>171</v>
      </c>
      <c r="F28" s="81">
        <f t="shared" si="0"/>
        <v>8364294</v>
      </c>
      <c r="G28" s="18">
        <v>1380</v>
      </c>
      <c r="H28" s="25">
        <v>7951376</v>
      </c>
      <c r="I28" s="25">
        <v>164</v>
      </c>
      <c r="J28" s="25">
        <f t="shared" si="1"/>
        <v>48484</v>
      </c>
      <c r="K28" s="268"/>
      <c r="M28" s="954">
        <f t="shared" si="2"/>
        <v>836.42939999999999</v>
      </c>
    </row>
    <row r="29" spans="1:13" s="231" customFormat="1" ht="18.75" customHeight="1">
      <c r="A29" s="230">
        <v>18</v>
      </c>
      <c r="B29" s="243" t="s">
        <v>892</v>
      </c>
      <c r="C29" s="18">
        <v>1677</v>
      </c>
      <c r="D29" s="18">
        <v>50967</v>
      </c>
      <c r="E29" s="18">
        <v>171</v>
      </c>
      <c r="F29" s="81">
        <f t="shared" si="0"/>
        <v>8715357</v>
      </c>
      <c r="G29" s="18">
        <v>1676</v>
      </c>
      <c r="H29" s="25">
        <v>8376669</v>
      </c>
      <c r="I29" s="25">
        <v>161</v>
      </c>
      <c r="J29" s="25">
        <f t="shared" si="1"/>
        <v>52029</v>
      </c>
      <c r="K29" s="268"/>
      <c r="M29" s="954">
        <f t="shared" si="2"/>
        <v>871.53570000000002</v>
      </c>
    </row>
    <row r="30" spans="1:13" s="231" customFormat="1" ht="18.75" customHeight="1">
      <c r="A30" s="230">
        <v>19</v>
      </c>
      <c r="B30" s="243" t="s">
        <v>893</v>
      </c>
      <c r="C30" s="18">
        <v>1268</v>
      </c>
      <c r="D30" s="18">
        <v>46151</v>
      </c>
      <c r="E30" s="18">
        <v>165</v>
      </c>
      <c r="F30" s="81">
        <f t="shared" si="0"/>
        <v>7614915</v>
      </c>
      <c r="G30" s="18">
        <v>1259</v>
      </c>
      <c r="H30" s="25">
        <v>6844955</v>
      </c>
      <c r="I30" s="25">
        <v>155</v>
      </c>
      <c r="J30" s="25">
        <f t="shared" si="1"/>
        <v>44161</v>
      </c>
      <c r="K30" s="268"/>
      <c r="M30" s="954">
        <f t="shared" si="2"/>
        <v>761.49150000000009</v>
      </c>
    </row>
    <row r="31" spans="1:13" s="231" customFormat="1" ht="18.75" customHeight="1">
      <c r="A31" s="230">
        <v>20</v>
      </c>
      <c r="B31" s="243" t="s">
        <v>894</v>
      </c>
      <c r="C31" s="18">
        <v>539</v>
      </c>
      <c r="D31" s="18">
        <v>21659</v>
      </c>
      <c r="E31" s="18">
        <v>171</v>
      </c>
      <c r="F31" s="81">
        <f t="shared" si="0"/>
        <v>3703689</v>
      </c>
      <c r="G31" s="18">
        <v>539</v>
      </c>
      <c r="H31" s="25">
        <v>3495698</v>
      </c>
      <c r="I31" s="25">
        <v>163</v>
      </c>
      <c r="J31" s="25">
        <f t="shared" si="1"/>
        <v>21446</v>
      </c>
      <c r="K31" s="268"/>
      <c r="M31" s="954">
        <f t="shared" si="2"/>
        <v>370.3689</v>
      </c>
    </row>
    <row r="32" spans="1:13" s="231" customFormat="1" ht="18.75" customHeight="1">
      <c r="A32" s="230">
        <v>21</v>
      </c>
      <c r="B32" s="243" t="s">
        <v>895</v>
      </c>
      <c r="C32" s="18">
        <v>1119</v>
      </c>
      <c r="D32" s="18">
        <v>34569</v>
      </c>
      <c r="E32" s="18">
        <v>171</v>
      </c>
      <c r="F32" s="81">
        <f t="shared" si="0"/>
        <v>5911299</v>
      </c>
      <c r="G32" s="18">
        <v>1120</v>
      </c>
      <c r="H32" s="25">
        <v>5565609</v>
      </c>
      <c r="I32" s="25">
        <v>161</v>
      </c>
      <c r="J32" s="25">
        <f t="shared" si="1"/>
        <v>34569</v>
      </c>
      <c r="K32" s="268"/>
      <c r="M32" s="954">
        <f t="shared" si="2"/>
        <v>591.12990000000002</v>
      </c>
    </row>
    <row r="33" spans="1:13" s="231" customFormat="1" ht="18.75" customHeight="1">
      <c r="A33" s="230">
        <v>22</v>
      </c>
      <c r="B33" s="243" t="s">
        <v>896</v>
      </c>
      <c r="C33" s="18">
        <v>1082</v>
      </c>
      <c r="D33" s="18">
        <v>53562</v>
      </c>
      <c r="E33" s="18">
        <v>171</v>
      </c>
      <c r="F33" s="81">
        <f t="shared" si="0"/>
        <v>9159102</v>
      </c>
      <c r="G33" s="18">
        <v>1078</v>
      </c>
      <c r="H33" s="25">
        <v>8371517</v>
      </c>
      <c r="I33" s="25">
        <v>161</v>
      </c>
      <c r="J33" s="25">
        <f t="shared" si="1"/>
        <v>51997</v>
      </c>
      <c r="K33" s="268"/>
      <c r="M33" s="954">
        <f t="shared" si="2"/>
        <v>915.91020000000003</v>
      </c>
    </row>
    <row r="34" spans="1:13" s="231" customFormat="1" ht="18.75" customHeight="1">
      <c r="A34" s="230">
        <v>23</v>
      </c>
      <c r="B34" s="243" t="s">
        <v>897</v>
      </c>
      <c r="C34" s="18">
        <v>1689</v>
      </c>
      <c r="D34" s="18">
        <v>64560</v>
      </c>
      <c r="E34" s="18">
        <v>170</v>
      </c>
      <c r="F34" s="81">
        <f t="shared" si="0"/>
        <v>10975200</v>
      </c>
      <c r="G34" s="18">
        <v>1685</v>
      </c>
      <c r="H34" s="25">
        <v>11228418</v>
      </c>
      <c r="I34" s="25">
        <v>163</v>
      </c>
      <c r="J34" s="25">
        <f t="shared" si="1"/>
        <v>68886</v>
      </c>
      <c r="K34" s="268"/>
      <c r="M34" s="954">
        <f t="shared" si="2"/>
        <v>1097.52</v>
      </c>
    </row>
    <row r="35" spans="1:13" s="231" customFormat="1" ht="18.75" customHeight="1">
      <c r="A35" s="230">
        <v>24</v>
      </c>
      <c r="B35" s="243" t="s">
        <v>898</v>
      </c>
      <c r="C35" s="18">
        <v>1987</v>
      </c>
      <c r="D35" s="18">
        <v>94176</v>
      </c>
      <c r="E35" s="18">
        <v>171</v>
      </c>
      <c r="F35" s="81">
        <f t="shared" si="0"/>
        <v>16104096</v>
      </c>
      <c r="G35" s="18">
        <v>1987</v>
      </c>
      <c r="H35" s="25">
        <v>16397704</v>
      </c>
      <c r="I35" s="25">
        <v>164</v>
      </c>
      <c r="J35" s="25">
        <f t="shared" si="1"/>
        <v>99986</v>
      </c>
      <c r="K35" s="268"/>
      <c r="M35" s="954">
        <f t="shared" si="2"/>
        <v>1610.4096000000002</v>
      </c>
    </row>
    <row r="36" spans="1:13" s="231" customFormat="1" ht="18.75" customHeight="1">
      <c r="A36" s="230">
        <v>25</v>
      </c>
      <c r="B36" s="243" t="s">
        <v>899</v>
      </c>
      <c r="C36" s="18">
        <v>1307</v>
      </c>
      <c r="D36" s="18">
        <v>58810</v>
      </c>
      <c r="E36" s="18">
        <v>171</v>
      </c>
      <c r="F36" s="81">
        <f t="shared" si="0"/>
        <v>10056510</v>
      </c>
      <c r="G36" s="18">
        <v>1307</v>
      </c>
      <c r="H36" s="25">
        <v>9644840</v>
      </c>
      <c r="I36" s="25">
        <v>164</v>
      </c>
      <c r="J36" s="25">
        <f t="shared" si="1"/>
        <v>58810</v>
      </c>
      <c r="K36" s="268"/>
      <c r="M36" s="954">
        <f t="shared" si="2"/>
        <v>1005.6510000000001</v>
      </c>
    </row>
    <row r="37" spans="1:13" s="231" customFormat="1" ht="18.75" customHeight="1">
      <c r="A37" s="230">
        <v>26</v>
      </c>
      <c r="B37" s="243" t="s">
        <v>900</v>
      </c>
      <c r="C37" s="18">
        <v>1095</v>
      </c>
      <c r="D37" s="18">
        <v>60689</v>
      </c>
      <c r="E37" s="18">
        <v>171</v>
      </c>
      <c r="F37" s="81">
        <f t="shared" si="0"/>
        <v>10377819</v>
      </c>
      <c r="G37" s="18">
        <v>1095</v>
      </c>
      <c r="H37" s="25">
        <v>9952996</v>
      </c>
      <c r="I37" s="25">
        <v>164</v>
      </c>
      <c r="J37" s="25">
        <f t="shared" si="1"/>
        <v>60689</v>
      </c>
      <c r="K37" s="268"/>
      <c r="M37" s="954">
        <f t="shared" si="2"/>
        <v>1037.7819</v>
      </c>
    </row>
    <row r="38" spans="1:13" s="231" customFormat="1" ht="18.75" customHeight="1">
      <c r="A38" s="230">
        <v>27</v>
      </c>
      <c r="B38" s="243" t="s">
        <v>901</v>
      </c>
      <c r="C38" s="18">
        <v>2470</v>
      </c>
      <c r="D38" s="18">
        <v>79550</v>
      </c>
      <c r="E38" s="18">
        <v>171</v>
      </c>
      <c r="F38" s="81">
        <f t="shared" si="0"/>
        <v>13603050</v>
      </c>
      <c r="G38" s="18">
        <v>2463</v>
      </c>
      <c r="H38" s="25">
        <v>12639672</v>
      </c>
      <c r="I38" s="25">
        <v>163</v>
      </c>
      <c r="J38" s="25">
        <f t="shared" si="1"/>
        <v>77544</v>
      </c>
      <c r="K38" s="268"/>
      <c r="M38" s="954">
        <f t="shared" si="2"/>
        <v>1360.3050000000001</v>
      </c>
    </row>
    <row r="39" spans="1:13" s="231" customFormat="1" ht="18.75" customHeight="1">
      <c r="A39" s="230">
        <v>28</v>
      </c>
      <c r="B39" s="243" t="s">
        <v>902</v>
      </c>
      <c r="C39" s="18">
        <v>2082</v>
      </c>
      <c r="D39" s="18">
        <v>58397</v>
      </c>
      <c r="E39" s="18">
        <v>171</v>
      </c>
      <c r="F39" s="81">
        <f t="shared" si="0"/>
        <v>9985887</v>
      </c>
      <c r="G39" s="18">
        <v>2082</v>
      </c>
      <c r="H39" s="25">
        <v>9491653</v>
      </c>
      <c r="I39" s="25">
        <v>163</v>
      </c>
      <c r="J39" s="25">
        <f t="shared" si="1"/>
        <v>58231</v>
      </c>
      <c r="K39" s="268"/>
      <c r="M39" s="954">
        <f t="shared" si="2"/>
        <v>998.58870000000002</v>
      </c>
    </row>
    <row r="40" spans="1:13" s="231" customFormat="1" ht="18.75" customHeight="1">
      <c r="A40" s="230">
        <v>29</v>
      </c>
      <c r="B40" s="243" t="s">
        <v>903</v>
      </c>
      <c r="C40" s="18">
        <v>1297</v>
      </c>
      <c r="D40" s="18">
        <v>40418</v>
      </c>
      <c r="E40" s="18">
        <v>171</v>
      </c>
      <c r="F40" s="81">
        <f t="shared" si="0"/>
        <v>6911478</v>
      </c>
      <c r="G40" s="18">
        <v>1267</v>
      </c>
      <c r="H40" s="25">
        <v>5008126</v>
      </c>
      <c r="I40" s="25">
        <v>158</v>
      </c>
      <c r="J40" s="25">
        <f t="shared" si="1"/>
        <v>31697</v>
      </c>
      <c r="K40" s="268"/>
      <c r="M40" s="954">
        <f t="shared" si="2"/>
        <v>691.14780000000007</v>
      </c>
    </row>
    <row r="41" spans="1:13" s="231" customFormat="1" ht="18.75" customHeight="1">
      <c r="A41" s="230">
        <v>30</v>
      </c>
      <c r="B41" s="243" t="s">
        <v>904</v>
      </c>
      <c r="C41" s="18">
        <v>2020</v>
      </c>
      <c r="D41" s="18">
        <v>79779</v>
      </c>
      <c r="E41" s="18">
        <v>171</v>
      </c>
      <c r="F41" s="81">
        <f t="shared" si="0"/>
        <v>13642209</v>
      </c>
      <c r="G41" s="18">
        <v>2005</v>
      </c>
      <c r="H41" s="25">
        <v>12289874</v>
      </c>
      <c r="I41" s="25">
        <v>163</v>
      </c>
      <c r="J41" s="25">
        <f t="shared" si="1"/>
        <v>75398</v>
      </c>
      <c r="K41" s="268"/>
      <c r="M41" s="954">
        <f t="shared" si="2"/>
        <v>1364.2209</v>
      </c>
    </row>
    <row r="42" spans="1:13" s="231" customFormat="1" ht="18.75" customHeight="1">
      <c r="A42" s="230">
        <v>31</v>
      </c>
      <c r="B42" s="243" t="s">
        <v>905</v>
      </c>
      <c r="C42" s="18">
        <v>1228</v>
      </c>
      <c r="D42" s="18">
        <v>32477</v>
      </c>
      <c r="E42" s="18">
        <v>164</v>
      </c>
      <c r="F42" s="81">
        <f t="shared" si="0"/>
        <v>5326228</v>
      </c>
      <c r="G42" s="18">
        <v>1214</v>
      </c>
      <c r="H42" s="25">
        <v>5136480</v>
      </c>
      <c r="I42" s="25">
        <v>164</v>
      </c>
      <c r="J42" s="25">
        <f t="shared" si="1"/>
        <v>31320</v>
      </c>
      <c r="K42" s="268"/>
      <c r="M42" s="954">
        <f t="shared" si="2"/>
        <v>532.62279999999998</v>
      </c>
    </row>
    <row r="43" spans="1:13" s="231" customFormat="1" ht="18.75" customHeight="1">
      <c r="A43" s="230">
        <v>32</v>
      </c>
      <c r="B43" s="243" t="s">
        <v>906</v>
      </c>
      <c r="C43" s="18">
        <v>884</v>
      </c>
      <c r="D43" s="18">
        <v>28570</v>
      </c>
      <c r="E43" s="18">
        <v>171</v>
      </c>
      <c r="F43" s="81">
        <f t="shared" si="0"/>
        <v>4885470</v>
      </c>
      <c r="G43" s="18">
        <v>884</v>
      </c>
      <c r="H43" s="25">
        <v>4599770</v>
      </c>
      <c r="I43" s="25">
        <v>161</v>
      </c>
      <c r="J43" s="25">
        <f t="shared" si="1"/>
        <v>28570</v>
      </c>
      <c r="K43" s="268"/>
      <c r="M43" s="954">
        <f t="shared" si="2"/>
        <v>488.54700000000003</v>
      </c>
    </row>
    <row r="44" spans="1:13" s="231" customFormat="1" ht="18.75" customHeight="1">
      <c r="A44" s="230">
        <v>33</v>
      </c>
      <c r="B44" s="243" t="s">
        <v>907</v>
      </c>
      <c r="C44" s="18">
        <v>1605</v>
      </c>
      <c r="D44" s="18">
        <v>62884</v>
      </c>
      <c r="E44" s="18">
        <v>171</v>
      </c>
      <c r="F44" s="81">
        <f t="shared" si="0"/>
        <v>10753164</v>
      </c>
      <c r="G44" s="18">
        <v>1605</v>
      </c>
      <c r="H44" s="25">
        <v>10312976</v>
      </c>
      <c r="I44" s="25">
        <v>164</v>
      </c>
      <c r="J44" s="25">
        <f t="shared" si="1"/>
        <v>62884</v>
      </c>
      <c r="K44" s="268"/>
      <c r="M44" s="954">
        <f t="shared" si="2"/>
        <v>1075.3164000000002</v>
      </c>
    </row>
    <row r="45" spans="1:13" s="231" customFormat="1" ht="18.75" customHeight="1">
      <c r="A45" s="230">
        <v>34</v>
      </c>
      <c r="B45" s="243" t="s">
        <v>908</v>
      </c>
      <c r="C45" s="18">
        <v>1868</v>
      </c>
      <c r="D45" s="18">
        <v>63959</v>
      </c>
      <c r="E45" s="18">
        <v>171</v>
      </c>
      <c r="F45" s="81">
        <f t="shared" si="0"/>
        <v>10936989</v>
      </c>
      <c r="G45" s="18">
        <v>1868</v>
      </c>
      <c r="H45" s="25">
        <v>10361196</v>
      </c>
      <c r="I45" s="25">
        <v>162</v>
      </c>
      <c r="J45" s="25">
        <f t="shared" si="1"/>
        <v>63958</v>
      </c>
      <c r="K45" s="268"/>
      <c r="M45" s="954">
        <f t="shared" si="2"/>
        <v>1093.6989000000001</v>
      </c>
    </row>
    <row r="46" spans="1:13" s="231" customFormat="1" ht="18.75" customHeight="1">
      <c r="A46" s="230">
        <v>35</v>
      </c>
      <c r="B46" s="243" t="s">
        <v>909</v>
      </c>
      <c r="C46" s="18">
        <v>1932</v>
      </c>
      <c r="D46" s="18">
        <v>64854</v>
      </c>
      <c r="E46" s="18">
        <v>164</v>
      </c>
      <c r="F46" s="81">
        <f t="shared" si="0"/>
        <v>10636056</v>
      </c>
      <c r="G46" s="18">
        <v>1929</v>
      </c>
      <c r="H46" s="25">
        <v>10040922</v>
      </c>
      <c r="I46" s="25">
        <v>162</v>
      </c>
      <c r="J46" s="25">
        <f t="shared" si="1"/>
        <v>61981</v>
      </c>
      <c r="K46" s="268"/>
      <c r="M46" s="954">
        <f t="shared" si="2"/>
        <v>1063.6056000000001</v>
      </c>
    </row>
    <row r="47" spans="1:13" s="231" customFormat="1" ht="18.75" customHeight="1">
      <c r="A47" s="230">
        <v>36</v>
      </c>
      <c r="B47" s="243" t="s">
        <v>910</v>
      </c>
      <c r="C47" s="18">
        <v>1596</v>
      </c>
      <c r="D47" s="18">
        <v>54214</v>
      </c>
      <c r="E47" s="18">
        <v>171</v>
      </c>
      <c r="F47" s="81">
        <f t="shared" si="0"/>
        <v>9270594</v>
      </c>
      <c r="G47" s="18">
        <v>1596</v>
      </c>
      <c r="H47" s="25">
        <v>9687480</v>
      </c>
      <c r="I47" s="25">
        <v>164</v>
      </c>
      <c r="J47" s="25">
        <f t="shared" si="1"/>
        <v>59070</v>
      </c>
      <c r="K47" s="268"/>
      <c r="M47" s="954">
        <f t="shared" si="2"/>
        <v>927.0594000000001</v>
      </c>
    </row>
    <row r="48" spans="1:13" s="231" customFormat="1" ht="18.75" customHeight="1">
      <c r="A48" s="230">
        <v>37</v>
      </c>
      <c r="B48" s="243" t="s">
        <v>911</v>
      </c>
      <c r="C48" s="18">
        <v>2939</v>
      </c>
      <c r="D48" s="18">
        <v>84226</v>
      </c>
      <c r="E48" s="18">
        <v>171</v>
      </c>
      <c r="F48" s="81">
        <f t="shared" si="0"/>
        <v>14402646</v>
      </c>
      <c r="G48" s="18">
        <v>2916</v>
      </c>
      <c r="H48" s="25">
        <v>12332960</v>
      </c>
      <c r="I48" s="25">
        <v>160</v>
      </c>
      <c r="J48" s="25">
        <f t="shared" si="1"/>
        <v>77081</v>
      </c>
      <c r="K48" s="268"/>
      <c r="M48" s="954">
        <f t="shared" si="2"/>
        <v>1440.2646</v>
      </c>
    </row>
    <row r="49" spans="1:13" s="231" customFormat="1" ht="18.75" customHeight="1">
      <c r="A49" s="230">
        <v>38</v>
      </c>
      <c r="B49" s="243" t="s">
        <v>912</v>
      </c>
      <c r="C49" s="18">
        <v>2196</v>
      </c>
      <c r="D49" s="18">
        <v>96032</v>
      </c>
      <c r="E49" s="18">
        <v>165</v>
      </c>
      <c r="F49" s="81">
        <f t="shared" si="0"/>
        <v>15845280</v>
      </c>
      <c r="G49" s="18">
        <v>2198</v>
      </c>
      <c r="H49" s="25">
        <v>16113120</v>
      </c>
      <c r="I49" s="25">
        <v>160</v>
      </c>
      <c r="J49" s="25">
        <f t="shared" si="1"/>
        <v>100707</v>
      </c>
      <c r="K49" s="268"/>
      <c r="M49" s="954">
        <f t="shared" si="2"/>
        <v>1584.528</v>
      </c>
    </row>
    <row r="50" spans="1:13" s="231" customFormat="1" ht="18.75" customHeight="1">
      <c r="A50" s="230">
        <v>39</v>
      </c>
      <c r="B50" s="243" t="s">
        <v>913</v>
      </c>
      <c r="C50" s="18">
        <v>2666</v>
      </c>
      <c r="D50" s="18">
        <v>79840</v>
      </c>
      <c r="E50" s="18">
        <v>171</v>
      </c>
      <c r="F50" s="81">
        <f t="shared" si="0"/>
        <v>13652640</v>
      </c>
      <c r="G50" s="18">
        <v>2663</v>
      </c>
      <c r="H50" s="25">
        <v>11862284</v>
      </c>
      <c r="I50" s="25">
        <v>164</v>
      </c>
      <c r="J50" s="25">
        <f t="shared" si="1"/>
        <v>72331</v>
      </c>
      <c r="K50" s="268"/>
      <c r="M50" s="954">
        <f t="shared" si="2"/>
        <v>1365.2640000000001</v>
      </c>
    </row>
    <row r="51" spans="1:13" s="231" customFormat="1" ht="18.75" customHeight="1">
      <c r="A51" s="230">
        <v>40</v>
      </c>
      <c r="B51" s="243" t="s">
        <v>914</v>
      </c>
      <c r="C51" s="18">
        <v>1388</v>
      </c>
      <c r="D51" s="18">
        <v>52336</v>
      </c>
      <c r="E51" s="18">
        <v>167</v>
      </c>
      <c r="F51" s="81">
        <f t="shared" si="0"/>
        <v>8740112</v>
      </c>
      <c r="G51" s="18">
        <v>1388</v>
      </c>
      <c r="H51" s="25">
        <v>7920342</v>
      </c>
      <c r="I51" s="25">
        <v>162</v>
      </c>
      <c r="J51" s="25">
        <f t="shared" si="1"/>
        <v>48891</v>
      </c>
      <c r="K51" s="268"/>
      <c r="M51" s="954">
        <f t="shared" si="2"/>
        <v>874.01120000000003</v>
      </c>
    </row>
    <row r="52" spans="1:13" s="231" customFormat="1" ht="18.75" customHeight="1">
      <c r="A52" s="230">
        <v>41</v>
      </c>
      <c r="B52" s="243" t="s">
        <v>915</v>
      </c>
      <c r="C52" s="18">
        <v>2143</v>
      </c>
      <c r="D52" s="18">
        <v>56390</v>
      </c>
      <c r="E52" s="18">
        <v>171</v>
      </c>
      <c r="F52" s="81">
        <f t="shared" si="0"/>
        <v>9642690</v>
      </c>
      <c r="G52" s="18">
        <v>2142</v>
      </c>
      <c r="H52" s="25">
        <v>10287720</v>
      </c>
      <c r="I52" s="25">
        <v>164</v>
      </c>
      <c r="J52" s="25">
        <f t="shared" si="1"/>
        <v>62730</v>
      </c>
      <c r="K52" s="268"/>
      <c r="M52" s="954">
        <f t="shared" si="2"/>
        <v>964.26900000000001</v>
      </c>
    </row>
    <row r="53" spans="1:13" s="231" customFormat="1" ht="18.75" customHeight="1">
      <c r="A53" s="230">
        <v>42</v>
      </c>
      <c r="B53" s="243" t="s">
        <v>916</v>
      </c>
      <c r="C53" s="18">
        <v>1630</v>
      </c>
      <c r="D53" s="18">
        <v>55896</v>
      </c>
      <c r="E53" s="18">
        <v>171</v>
      </c>
      <c r="F53" s="81">
        <f t="shared" si="0"/>
        <v>9558216</v>
      </c>
      <c r="G53" s="18">
        <v>1624</v>
      </c>
      <c r="H53" s="25">
        <v>8294092</v>
      </c>
      <c r="I53" s="25">
        <v>163</v>
      </c>
      <c r="J53" s="25">
        <f t="shared" si="1"/>
        <v>50884</v>
      </c>
      <c r="K53" s="268"/>
      <c r="M53" s="954">
        <f t="shared" si="2"/>
        <v>955.82159999999999</v>
      </c>
    </row>
    <row r="54" spans="1:13" s="231" customFormat="1" ht="18.75" customHeight="1">
      <c r="A54" s="230">
        <v>43</v>
      </c>
      <c r="B54" s="243" t="s">
        <v>917</v>
      </c>
      <c r="C54" s="18">
        <v>827</v>
      </c>
      <c r="D54" s="18">
        <v>24490</v>
      </c>
      <c r="E54" s="18">
        <v>171</v>
      </c>
      <c r="F54" s="81">
        <f t="shared" si="0"/>
        <v>4187790</v>
      </c>
      <c r="G54" s="18">
        <v>827</v>
      </c>
      <c r="H54" s="25">
        <v>4333355</v>
      </c>
      <c r="I54" s="25">
        <v>163</v>
      </c>
      <c r="J54" s="25">
        <f t="shared" si="1"/>
        <v>26585</v>
      </c>
      <c r="K54" s="268"/>
      <c r="M54" s="954">
        <f t="shared" si="2"/>
        <v>418.779</v>
      </c>
    </row>
    <row r="55" spans="1:13" s="231" customFormat="1" ht="18.75" customHeight="1">
      <c r="A55" s="230">
        <v>44</v>
      </c>
      <c r="B55" s="243" t="s">
        <v>918</v>
      </c>
      <c r="C55" s="18">
        <v>935</v>
      </c>
      <c r="D55" s="18">
        <v>39653</v>
      </c>
      <c r="E55" s="18">
        <v>171</v>
      </c>
      <c r="F55" s="81">
        <f t="shared" si="0"/>
        <v>6780663</v>
      </c>
      <c r="G55" s="18">
        <v>933</v>
      </c>
      <c r="H55" s="25">
        <v>6337121</v>
      </c>
      <c r="I55" s="25">
        <v>161</v>
      </c>
      <c r="J55" s="25">
        <f t="shared" si="1"/>
        <v>39361</v>
      </c>
      <c r="K55" s="268"/>
      <c r="M55" s="954">
        <f t="shared" si="2"/>
        <v>678.06630000000007</v>
      </c>
    </row>
    <row r="56" spans="1:13" s="231" customFormat="1" ht="18.75" customHeight="1">
      <c r="A56" s="230">
        <v>45</v>
      </c>
      <c r="B56" s="243" t="s">
        <v>919</v>
      </c>
      <c r="C56" s="18">
        <v>2277</v>
      </c>
      <c r="D56" s="18">
        <v>86014</v>
      </c>
      <c r="E56" s="18">
        <v>171</v>
      </c>
      <c r="F56" s="81">
        <f t="shared" si="0"/>
        <v>14708394</v>
      </c>
      <c r="G56" s="18">
        <v>2261</v>
      </c>
      <c r="H56" s="25">
        <v>13762240</v>
      </c>
      <c r="I56" s="25">
        <v>160</v>
      </c>
      <c r="J56" s="25">
        <f t="shared" si="1"/>
        <v>86014</v>
      </c>
      <c r="K56" s="268"/>
      <c r="M56" s="954">
        <f t="shared" si="2"/>
        <v>1470.8394000000001</v>
      </c>
    </row>
    <row r="57" spans="1:13" s="231" customFormat="1" ht="18.75" customHeight="1">
      <c r="A57" s="230">
        <v>46</v>
      </c>
      <c r="B57" s="243" t="s">
        <v>920</v>
      </c>
      <c r="C57" s="18">
        <v>1634</v>
      </c>
      <c r="D57" s="18">
        <v>73320</v>
      </c>
      <c r="E57" s="18">
        <v>171</v>
      </c>
      <c r="F57" s="81">
        <f t="shared" si="0"/>
        <v>12537720</v>
      </c>
      <c r="G57" s="18">
        <v>1637</v>
      </c>
      <c r="H57" s="25">
        <v>12024480</v>
      </c>
      <c r="I57" s="25">
        <v>164</v>
      </c>
      <c r="J57" s="25">
        <f t="shared" si="1"/>
        <v>73320</v>
      </c>
      <c r="K57" s="268"/>
      <c r="M57" s="954">
        <f t="shared" si="2"/>
        <v>1253.7720000000002</v>
      </c>
    </row>
    <row r="58" spans="1:13" s="231" customFormat="1" ht="18.75" customHeight="1">
      <c r="A58" s="230">
        <v>47</v>
      </c>
      <c r="B58" s="243" t="s">
        <v>921</v>
      </c>
      <c r="C58" s="18">
        <v>1516</v>
      </c>
      <c r="D58" s="18">
        <v>67058</v>
      </c>
      <c r="E58" s="18">
        <v>171</v>
      </c>
      <c r="F58" s="81">
        <f t="shared" si="0"/>
        <v>11466918</v>
      </c>
      <c r="G58" s="18">
        <v>1516</v>
      </c>
      <c r="H58" s="25">
        <v>10263458</v>
      </c>
      <c r="I58" s="25">
        <v>163</v>
      </c>
      <c r="J58" s="25">
        <f t="shared" si="1"/>
        <v>62966</v>
      </c>
      <c r="K58" s="268"/>
      <c r="M58" s="954">
        <f t="shared" si="2"/>
        <v>1146.6918000000001</v>
      </c>
    </row>
    <row r="59" spans="1:13" s="231" customFormat="1" ht="18.75" customHeight="1">
      <c r="A59" s="230">
        <v>48</v>
      </c>
      <c r="B59" s="243" t="s">
        <v>922</v>
      </c>
      <c r="C59" s="18">
        <v>1719</v>
      </c>
      <c r="D59" s="18">
        <v>80146</v>
      </c>
      <c r="E59" s="18">
        <v>170</v>
      </c>
      <c r="F59" s="81">
        <f t="shared" si="0"/>
        <v>13624820</v>
      </c>
      <c r="G59" s="18">
        <v>1712</v>
      </c>
      <c r="H59" s="25">
        <v>13940575</v>
      </c>
      <c r="I59" s="25">
        <v>163</v>
      </c>
      <c r="J59" s="25">
        <f t="shared" si="1"/>
        <v>85525</v>
      </c>
      <c r="K59" s="268"/>
      <c r="M59" s="954">
        <f t="shared" si="2"/>
        <v>1362.482</v>
      </c>
    </row>
    <row r="60" spans="1:13" s="231" customFormat="1" ht="18.75" customHeight="1">
      <c r="A60" s="230">
        <v>49</v>
      </c>
      <c r="B60" s="243" t="s">
        <v>923</v>
      </c>
      <c r="C60" s="18">
        <v>1431</v>
      </c>
      <c r="D60" s="18">
        <v>51798</v>
      </c>
      <c r="E60" s="18">
        <v>171</v>
      </c>
      <c r="F60" s="81">
        <f t="shared" si="0"/>
        <v>8857458</v>
      </c>
      <c r="G60" s="18">
        <v>1431</v>
      </c>
      <c r="H60" s="25">
        <v>8494872</v>
      </c>
      <c r="I60" s="25">
        <v>164</v>
      </c>
      <c r="J60" s="25">
        <f t="shared" si="1"/>
        <v>51798</v>
      </c>
      <c r="K60" s="268"/>
      <c r="M60" s="954">
        <f t="shared" si="2"/>
        <v>885.74580000000003</v>
      </c>
    </row>
    <row r="61" spans="1:13" s="231" customFormat="1" ht="18.75" customHeight="1">
      <c r="A61" s="230">
        <v>50</v>
      </c>
      <c r="B61" s="243" t="s">
        <v>924</v>
      </c>
      <c r="C61" s="18">
        <v>797</v>
      </c>
      <c r="D61" s="18">
        <v>32955</v>
      </c>
      <c r="E61" s="18">
        <v>171</v>
      </c>
      <c r="F61" s="81">
        <f t="shared" si="0"/>
        <v>5635305</v>
      </c>
      <c r="G61" s="18">
        <v>797</v>
      </c>
      <c r="H61" s="25">
        <v>4887540</v>
      </c>
      <c r="I61" s="25">
        <v>162</v>
      </c>
      <c r="J61" s="25">
        <f t="shared" si="1"/>
        <v>30170</v>
      </c>
      <c r="K61" s="268"/>
      <c r="M61" s="954">
        <f t="shared" si="2"/>
        <v>563.53050000000007</v>
      </c>
    </row>
    <row r="62" spans="1:13" s="231" customFormat="1" ht="18.75" customHeight="1">
      <c r="A62" s="230">
        <v>51</v>
      </c>
      <c r="B62" s="243" t="s">
        <v>925</v>
      </c>
      <c r="C62" s="18">
        <v>1917</v>
      </c>
      <c r="D62" s="18">
        <v>71215</v>
      </c>
      <c r="E62" s="18">
        <v>171</v>
      </c>
      <c r="F62" s="81">
        <f t="shared" si="0"/>
        <v>12177765</v>
      </c>
      <c r="G62" s="18">
        <v>1918</v>
      </c>
      <c r="H62" s="25">
        <v>11501932</v>
      </c>
      <c r="I62" s="25">
        <v>163</v>
      </c>
      <c r="J62" s="25">
        <f t="shared" si="1"/>
        <v>70564</v>
      </c>
      <c r="K62" s="268"/>
      <c r="M62" s="954">
        <f t="shared" si="2"/>
        <v>1217.7765000000002</v>
      </c>
    </row>
    <row r="63" spans="1:13" ht="18.75" customHeight="1">
      <c r="A63" s="3" t="s">
        <v>19</v>
      </c>
      <c r="B63" s="26"/>
      <c r="C63" s="26">
        <f>SUM(C12:C62)</f>
        <v>81966</v>
      </c>
      <c r="D63" s="26">
        <f t="shared" ref="D63" si="3">SUM(D12:D62)</f>
        <v>2972829</v>
      </c>
      <c r="E63" s="269">
        <f>AVERAGE(E12:E62)</f>
        <v>169.78431372549019</v>
      </c>
      <c r="F63" s="270">
        <f t="shared" si="0"/>
        <v>504739731.58823526</v>
      </c>
      <c r="G63" s="26">
        <f>SUM(G12:G62)</f>
        <v>81715</v>
      </c>
      <c r="H63" s="26">
        <f t="shared" ref="H63" si="4">SUM(H12:H62)</f>
        <v>474652082</v>
      </c>
      <c r="I63" s="269">
        <f>AVERAGE(I12:I62)</f>
        <v>162.23529411764707</v>
      </c>
      <c r="J63" s="271">
        <f>SUM(J12:J62)</f>
        <v>2924837</v>
      </c>
      <c r="K63" s="268"/>
      <c r="M63" s="954">
        <f t="shared" si="2"/>
        <v>50473.97315882353</v>
      </c>
    </row>
    <row r="64" spans="1:13">
      <c r="A64" s="12"/>
      <c r="B64" s="27"/>
      <c r="C64" s="27"/>
      <c r="D64" s="20"/>
      <c r="E64" s="20"/>
      <c r="F64" s="20"/>
      <c r="G64" s="20"/>
      <c r="H64" s="20"/>
      <c r="I64" s="20"/>
      <c r="J64" s="20"/>
    </row>
    <row r="65" spans="1:10">
      <c r="A65" s="1099" t="s">
        <v>706</v>
      </c>
      <c r="B65" s="1099"/>
      <c r="C65" s="1099"/>
      <c r="D65" s="1099"/>
      <c r="E65" s="1099"/>
      <c r="F65" s="1099"/>
      <c r="G65" s="1099"/>
      <c r="H65" s="1099"/>
      <c r="I65" s="20"/>
      <c r="J65" s="20"/>
    </row>
    <row r="66" spans="1:10">
      <c r="A66" s="12"/>
      <c r="B66" s="27"/>
      <c r="C66" s="27"/>
      <c r="D66" s="20"/>
      <c r="E66" s="20"/>
      <c r="F66" s="20"/>
      <c r="G66" s="20"/>
      <c r="H66" s="20"/>
      <c r="I66" s="20"/>
      <c r="J66" s="20"/>
    </row>
    <row r="67" spans="1:10" ht="15.75" customHeight="1">
      <c r="A67" s="15" t="s">
        <v>12</v>
      </c>
      <c r="B67" s="15"/>
      <c r="C67" s="15"/>
      <c r="D67" s="15"/>
      <c r="E67" s="15"/>
      <c r="F67" s="15"/>
      <c r="G67" s="15"/>
      <c r="I67" s="1000" t="s">
        <v>13</v>
      </c>
      <c r="J67" s="1000"/>
    </row>
    <row r="68" spans="1:10" ht="12.75" customHeight="1">
      <c r="A68" s="1013" t="s">
        <v>14</v>
      </c>
      <c r="B68" s="1013"/>
      <c r="C68" s="1013"/>
      <c r="D68" s="1013"/>
      <c r="E68" s="1013"/>
      <c r="F68" s="1013"/>
      <c r="G68" s="1013"/>
      <c r="H68" s="1013"/>
      <c r="I68" s="1013"/>
      <c r="J68" s="1013"/>
    </row>
    <row r="69" spans="1:10" ht="12.75" customHeight="1">
      <c r="A69" s="1013" t="s">
        <v>20</v>
      </c>
      <c r="B69" s="1013"/>
      <c r="C69" s="1013"/>
      <c r="D69" s="1013"/>
      <c r="E69" s="1013"/>
      <c r="F69" s="1013"/>
      <c r="G69" s="1013"/>
      <c r="H69" s="1013"/>
      <c r="I69" s="1013"/>
      <c r="J69" s="1013"/>
    </row>
    <row r="70" spans="1:10">
      <c r="A70" s="15"/>
      <c r="B70" s="15"/>
      <c r="C70" s="15"/>
      <c r="E70" s="15"/>
      <c r="H70" s="989" t="s">
        <v>85</v>
      </c>
      <c r="I70" s="989"/>
      <c r="J70" s="989"/>
    </row>
    <row r="74" spans="1:10">
      <c r="A74" s="1100"/>
      <c r="B74" s="1100"/>
      <c r="C74" s="1100"/>
      <c r="D74" s="1100"/>
      <c r="E74" s="1100"/>
      <c r="F74" s="1100"/>
      <c r="G74" s="1100"/>
      <c r="H74" s="1100"/>
      <c r="I74" s="1100"/>
      <c r="J74" s="1100"/>
    </row>
    <row r="76" spans="1:10">
      <c r="A76" s="1100"/>
      <c r="B76" s="1100"/>
      <c r="C76" s="1100"/>
      <c r="D76" s="1100"/>
      <c r="E76" s="1100"/>
      <c r="F76" s="1100"/>
      <c r="G76" s="1100"/>
      <c r="H76" s="1100"/>
      <c r="I76" s="1100"/>
      <c r="J76" s="1100"/>
    </row>
  </sheetData>
  <mergeCells count="17">
    <mergeCell ref="A65:H65"/>
    <mergeCell ref="I67:J67"/>
    <mergeCell ref="H70:J70"/>
    <mergeCell ref="A76:J76"/>
    <mergeCell ref="A74:J74"/>
    <mergeCell ref="A68:J68"/>
    <mergeCell ref="A69:J69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C8"/>
  </mergeCells>
  <phoneticPr fontId="0" type="noConversion"/>
  <printOptions horizontalCentered="1"/>
  <pageMargins left="0.70866141732283505" right="0.70866141732283505" top="0.23622047244094499" bottom="0" header="0.31496062992126" footer="0.31496062992126"/>
  <pageSetup paperSize="9" scale="85" orientation="landscape" r:id="rId1"/>
  <rowBreaks count="1" manualBreakCount="1">
    <brk id="36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45" zoomScaleSheetLayoutView="90" workbookViewId="0">
      <selection activeCell="M12" sqref="M12:M62"/>
    </sheetView>
  </sheetViews>
  <sheetFormatPr defaultRowHeight="12.75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4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1" width="9.140625" style="16"/>
    <col min="12" max="12" width="10" style="16" bestFit="1" customWidth="1"/>
    <col min="13" max="16384" width="9.140625" style="16"/>
  </cols>
  <sheetData>
    <row r="1" spans="1:13" customFormat="1">
      <c r="E1" s="990"/>
      <c r="F1" s="990"/>
      <c r="G1" s="990"/>
      <c r="H1" s="990"/>
      <c r="I1" s="990"/>
      <c r="J1" s="103" t="s">
        <v>361</v>
      </c>
    </row>
    <row r="2" spans="1:13" customFormat="1" ht="15">
      <c r="A2" s="1094" t="s">
        <v>0</v>
      </c>
      <c r="B2" s="1094"/>
      <c r="C2" s="1094"/>
      <c r="D2" s="1094"/>
      <c r="E2" s="1094"/>
      <c r="F2" s="1094"/>
      <c r="G2" s="1094"/>
      <c r="H2" s="1094"/>
      <c r="I2" s="1094"/>
      <c r="J2" s="1094"/>
    </row>
    <row r="3" spans="1:13" customFormat="1" ht="20.25">
      <c r="A3" s="987" t="s">
        <v>734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3" customFormat="1" ht="14.25" customHeight="1"/>
    <row r="5" spans="1:13" ht="15.75">
      <c r="A5" s="1095" t="s">
        <v>794</v>
      </c>
      <c r="B5" s="1095"/>
      <c r="C5" s="1095"/>
      <c r="D5" s="1095"/>
      <c r="E5" s="1095"/>
      <c r="F5" s="1095"/>
      <c r="G5" s="1095"/>
      <c r="H5" s="1095"/>
      <c r="I5" s="1095"/>
      <c r="J5" s="1095"/>
    </row>
    <row r="6" spans="1:13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ht="0.75" customHeight="1"/>
    <row r="8" spans="1:13">
      <c r="A8" s="990" t="s">
        <v>999</v>
      </c>
      <c r="B8" s="990"/>
      <c r="C8" s="990"/>
      <c r="H8" s="1083" t="s">
        <v>814</v>
      </c>
      <c r="I8" s="1083"/>
      <c r="J8" s="1083"/>
    </row>
    <row r="9" spans="1:13">
      <c r="A9" s="983" t="s">
        <v>2</v>
      </c>
      <c r="B9" s="983" t="s">
        <v>3</v>
      </c>
      <c r="C9" s="981" t="s">
        <v>793</v>
      </c>
      <c r="D9" s="1091"/>
      <c r="E9" s="1091"/>
      <c r="F9" s="982"/>
      <c r="G9" s="981" t="s">
        <v>105</v>
      </c>
      <c r="H9" s="1091"/>
      <c r="I9" s="1091"/>
      <c r="J9" s="982"/>
      <c r="K9" s="20"/>
    </row>
    <row r="10" spans="1:13" ht="63.75">
      <c r="A10" s="983"/>
      <c r="B10" s="983"/>
      <c r="C10" s="5" t="s">
        <v>185</v>
      </c>
      <c r="D10" s="5" t="s">
        <v>17</v>
      </c>
      <c r="E10" s="178" t="s">
        <v>808</v>
      </c>
      <c r="F10" s="7" t="s">
        <v>201</v>
      </c>
      <c r="G10" s="5" t="s">
        <v>185</v>
      </c>
      <c r="H10" s="22" t="s">
        <v>18</v>
      </c>
      <c r="I10" s="82" t="s">
        <v>704</v>
      </c>
      <c r="J10" s="5" t="s">
        <v>705</v>
      </c>
    </row>
    <row r="11" spans="1: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79">
        <v>8</v>
      </c>
      <c r="I11" s="5">
        <v>9</v>
      </c>
      <c r="J11" s="5">
        <v>10</v>
      </c>
    </row>
    <row r="12" spans="1:13" ht="18.75" customHeight="1">
      <c r="A12" s="17">
        <v>1</v>
      </c>
      <c r="B12" s="243" t="s">
        <v>875</v>
      </c>
      <c r="C12" s="18">
        <v>298</v>
      </c>
      <c r="D12" s="18">
        <v>15086</v>
      </c>
      <c r="E12" s="18">
        <v>171</v>
      </c>
      <c r="F12" s="81">
        <f>D12*E12</f>
        <v>2579706</v>
      </c>
      <c r="G12" s="18">
        <v>299</v>
      </c>
      <c r="H12" s="25">
        <v>2197240</v>
      </c>
      <c r="I12" s="25">
        <v>163</v>
      </c>
      <c r="J12" s="25">
        <f>H12/I12</f>
        <v>13480</v>
      </c>
      <c r="M12" s="954">
        <f>F12*0.00015</f>
        <v>386.95589999999999</v>
      </c>
    </row>
    <row r="13" spans="1:13" ht="18.75" customHeight="1">
      <c r="A13" s="17">
        <v>2</v>
      </c>
      <c r="B13" s="243" t="s">
        <v>876</v>
      </c>
      <c r="C13" s="18">
        <v>378</v>
      </c>
      <c r="D13" s="18">
        <v>23202</v>
      </c>
      <c r="E13" s="18">
        <v>171</v>
      </c>
      <c r="F13" s="81">
        <f t="shared" ref="F13:F63" si="0">D13*E13</f>
        <v>3967542</v>
      </c>
      <c r="G13" s="18">
        <v>378</v>
      </c>
      <c r="H13" s="25">
        <v>3781926</v>
      </c>
      <c r="I13" s="25">
        <v>163</v>
      </c>
      <c r="J13" s="25">
        <f t="shared" ref="J13:J62" si="1">H13/I13</f>
        <v>23202</v>
      </c>
      <c r="M13" s="954">
        <f t="shared" ref="M13:M62" si="2">F13*0.00015</f>
        <v>595.1312999999999</v>
      </c>
    </row>
    <row r="14" spans="1:13" ht="18.75" customHeight="1">
      <c r="A14" s="17">
        <v>3</v>
      </c>
      <c r="B14" s="243" t="s">
        <v>877</v>
      </c>
      <c r="C14" s="18">
        <v>389</v>
      </c>
      <c r="D14" s="18">
        <v>21176</v>
      </c>
      <c r="E14" s="18">
        <v>171</v>
      </c>
      <c r="F14" s="81">
        <f t="shared" si="0"/>
        <v>3621096</v>
      </c>
      <c r="G14" s="18">
        <v>391</v>
      </c>
      <c r="H14" s="25">
        <v>3236202</v>
      </c>
      <c r="I14" s="25">
        <v>163</v>
      </c>
      <c r="J14" s="25">
        <f t="shared" si="1"/>
        <v>19854</v>
      </c>
      <c r="M14" s="954">
        <f t="shared" si="2"/>
        <v>543.1644</v>
      </c>
    </row>
    <row r="15" spans="1:13" ht="18.75" customHeight="1">
      <c r="A15" s="17">
        <v>4</v>
      </c>
      <c r="B15" s="243" t="s">
        <v>878</v>
      </c>
      <c r="C15" s="18">
        <v>383</v>
      </c>
      <c r="D15" s="18">
        <v>15589</v>
      </c>
      <c r="E15" s="18">
        <v>171</v>
      </c>
      <c r="F15" s="81">
        <f t="shared" si="0"/>
        <v>2665719</v>
      </c>
      <c r="G15" s="18">
        <v>394</v>
      </c>
      <c r="H15" s="25">
        <v>2509829</v>
      </c>
      <c r="I15" s="25">
        <v>161</v>
      </c>
      <c r="J15" s="25">
        <f t="shared" si="1"/>
        <v>15589</v>
      </c>
      <c r="M15" s="954">
        <f t="shared" si="2"/>
        <v>399.85784999999998</v>
      </c>
    </row>
    <row r="16" spans="1:13" ht="18.75" customHeight="1">
      <c r="A16" s="17">
        <v>5</v>
      </c>
      <c r="B16" s="243" t="s">
        <v>879</v>
      </c>
      <c r="C16" s="18">
        <v>672</v>
      </c>
      <c r="D16" s="18">
        <v>37353</v>
      </c>
      <c r="E16" s="18">
        <v>172</v>
      </c>
      <c r="F16" s="81">
        <f t="shared" si="0"/>
        <v>6424716</v>
      </c>
      <c r="G16" s="18">
        <v>673</v>
      </c>
      <c r="H16" s="25">
        <v>5264539</v>
      </c>
      <c r="I16" s="25">
        <v>161</v>
      </c>
      <c r="J16" s="25">
        <f t="shared" si="1"/>
        <v>32699</v>
      </c>
      <c r="M16" s="954">
        <f t="shared" si="2"/>
        <v>963.70739999999989</v>
      </c>
    </row>
    <row r="17" spans="1:13" ht="18.75" customHeight="1">
      <c r="A17" s="17">
        <v>6</v>
      </c>
      <c r="B17" s="243" t="s">
        <v>880</v>
      </c>
      <c r="C17" s="18">
        <v>774</v>
      </c>
      <c r="D17" s="18">
        <v>63927</v>
      </c>
      <c r="E17" s="18">
        <v>161</v>
      </c>
      <c r="F17" s="81">
        <f t="shared" si="0"/>
        <v>10292247</v>
      </c>
      <c r="G17" s="18">
        <v>773</v>
      </c>
      <c r="H17" s="25">
        <v>7281386</v>
      </c>
      <c r="I17" s="25">
        <v>161</v>
      </c>
      <c r="J17" s="25">
        <f t="shared" si="1"/>
        <v>45226</v>
      </c>
      <c r="M17" s="954">
        <f t="shared" si="2"/>
        <v>1543.8370499999999</v>
      </c>
    </row>
    <row r="18" spans="1:13" ht="18.75" customHeight="1">
      <c r="A18" s="17">
        <v>7</v>
      </c>
      <c r="B18" s="243" t="s">
        <v>881</v>
      </c>
      <c r="C18" s="18">
        <v>874</v>
      </c>
      <c r="D18" s="18">
        <v>48776</v>
      </c>
      <c r="E18" s="18">
        <v>171</v>
      </c>
      <c r="F18" s="81">
        <f t="shared" si="0"/>
        <v>8340696</v>
      </c>
      <c r="G18" s="18">
        <v>873</v>
      </c>
      <c r="H18" s="25">
        <v>7285700</v>
      </c>
      <c r="I18" s="25">
        <v>164</v>
      </c>
      <c r="J18" s="25">
        <f t="shared" si="1"/>
        <v>44425</v>
      </c>
      <c r="M18" s="954">
        <f t="shared" si="2"/>
        <v>1251.1043999999999</v>
      </c>
    </row>
    <row r="19" spans="1:13" ht="18.75" customHeight="1">
      <c r="A19" s="17">
        <v>8</v>
      </c>
      <c r="B19" s="243" t="s">
        <v>882</v>
      </c>
      <c r="C19" s="18">
        <v>728</v>
      </c>
      <c r="D19" s="18">
        <v>31589</v>
      </c>
      <c r="E19" s="18">
        <v>161</v>
      </c>
      <c r="F19" s="81">
        <f t="shared" si="0"/>
        <v>5085829</v>
      </c>
      <c r="G19" s="18">
        <v>779</v>
      </c>
      <c r="H19" s="25">
        <v>4316249</v>
      </c>
      <c r="I19" s="25">
        <v>161</v>
      </c>
      <c r="J19" s="25">
        <f t="shared" si="1"/>
        <v>26809</v>
      </c>
      <c r="M19" s="954">
        <f t="shared" si="2"/>
        <v>762.87434999999994</v>
      </c>
    </row>
    <row r="20" spans="1:13" ht="18.75" customHeight="1">
      <c r="A20" s="17">
        <v>9</v>
      </c>
      <c r="B20" s="243" t="s">
        <v>883</v>
      </c>
      <c r="C20" s="18">
        <v>561</v>
      </c>
      <c r="D20" s="18">
        <v>34341</v>
      </c>
      <c r="E20" s="18">
        <v>171</v>
      </c>
      <c r="F20" s="81">
        <f t="shared" si="0"/>
        <v>5872311</v>
      </c>
      <c r="G20" s="18">
        <v>628</v>
      </c>
      <c r="H20" s="25">
        <v>5232420</v>
      </c>
      <c r="I20" s="25">
        <v>164</v>
      </c>
      <c r="J20" s="25">
        <f t="shared" si="1"/>
        <v>31905</v>
      </c>
      <c r="M20" s="954">
        <f t="shared" si="2"/>
        <v>880.84664999999995</v>
      </c>
    </row>
    <row r="21" spans="1:13" ht="18.75" customHeight="1">
      <c r="A21" s="17">
        <v>10</v>
      </c>
      <c r="B21" s="243" t="s">
        <v>884</v>
      </c>
      <c r="C21" s="18">
        <v>218</v>
      </c>
      <c r="D21" s="18">
        <v>18315</v>
      </c>
      <c r="E21" s="18">
        <v>171</v>
      </c>
      <c r="F21" s="81">
        <f t="shared" si="0"/>
        <v>3131865</v>
      </c>
      <c r="G21" s="18">
        <v>218</v>
      </c>
      <c r="H21" s="25">
        <v>3019233</v>
      </c>
      <c r="I21" s="25">
        <v>161</v>
      </c>
      <c r="J21" s="25">
        <f t="shared" si="1"/>
        <v>18753</v>
      </c>
      <c r="M21" s="954">
        <f t="shared" si="2"/>
        <v>469.77974999999998</v>
      </c>
    </row>
    <row r="22" spans="1:13" ht="18.75" customHeight="1">
      <c r="A22" s="17">
        <v>11</v>
      </c>
      <c r="B22" s="243" t="s">
        <v>885</v>
      </c>
      <c r="C22" s="18">
        <v>762</v>
      </c>
      <c r="D22" s="18">
        <v>62321</v>
      </c>
      <c r="E22" s="18">
        <v>171</v>
      </c>
      <c r="F22" s="81">
        <f t="shared" si="0"/>
        <v>10656891</v>
      </c>
      <c r="G22" s="18">
        <v>763</v>
      </c>
      <c r="H22" s="25">
        <v>8833374</v>
      </c>
      <c r="I22" s="25">
        <v>162</v>
      </c>
      <c r="J22" s="25">
        <f t="shared" si="1"/>
        <v>54527</v>
      </c>
      <c r="M22" s="954">
        <f t="shared" si="2"/>
        <v>1598.5336499999999</v>
      </c>
    </row>
    <row r="23" spans="1:13" ht="18.75" customHeight="1">
      <c r="A23" s="17">
        <v>12</v>
      </c>
      <c r="B23" s="243" t="s">
        <v>886</v>
      </c>
      <c r="C23" s="18">
        <v>1049</v>
      </c>
      <c r="D23" s="18">
        <v>64440</v>
      </c>
      <c r="E23" s="18">
        <v>171</v>
      </c>
      <c r="F23" s="81">
        <f t="shared" si="0"/>
        <v>11019240</v>
      </c>
      <c r="G23" s="18">
        <v>1053</v>
      </c>
      <c r="H23" s="25">
        <v>10343700</v>
      </c>
      <c r="I23" s="25">
        <v>162</v>
      </c>
      <c r="J23" s="25">
        <f t="shared" si="1"/>
        <v>63850</v>
      </c>
      <c r="M23" s="954">
        <f t="shared" si="2"/>
        <v>1652.886</v>
      </c>
    </row>
    <row r="24" spans="1:13" ht="18.75" customHeight="1">
      <c r="A24" s="17">
        <v>13</v>
      </c>
      <c r="B24" s="243" t="s">
        <v>887</v>
      </c>
      <c r="C24" s="18">
        <v>594</v>
      </c>
      <c r="D24" s="18">
        <v>40364</v>
      </c>
      <c r="E24" s="18">
        <v>171</v>
      </c>
      <c r="F24" s="81">
        <f t="shared" si="0"/>
        <v>6902244</v>
      </c>
      <c r="G24" s="18">
        <v>594</v>
      </c>
      <c r="H24" s="25">
        <v>6510383</v>
      </c>
      <c r="I24" s="25">
        <v>163</v>
      </c>
      <c r="J24" s="25">
        <f t="shared" si="1"/>
        <v>39941</v>
      </c>
      <c r="M24" s="954">
        <f t="shared" si="2"/>
        <v>1035.3365999999999</v>
      </c>
    </row>
    <row r="25" spans="1:13" ht="18.75" customHeight="1">
      <c r="A25" s="17">
        <v>14</v>
      </c>
      <c r="B25" s="243" t="s">
        <v>888</v>
      </c>
      <c r="C25" s="18">
        <v>401</v>
      </c>
      <c r="D25" s="18">
        <v>17691</v>
      </c>
      <c r="E25" s="18">
        <v>170</v>
      </c>
      <c r="F25" s="81">
        <f t="shared" si="0"/>
        <v>3007470</v>
      </c>
      <c r="G25" s="18">
        <v>402</v>
      </c>
      <c r="H25" s="25">
        <v>3347732</v>
      </c>
      <c r="I25" s="25">
        <v>164</v>
      </c>
      <c r="J25" s="25">
        <f t="shared" si="1"/>
        <v>20413</v>
      </c>
      <c r="M25" s="954">
        <f t="shared" si="2"/>
        <v>451.12049999999994</v>
      </c>
    </row>
    <row r="26" spans="1:13" s="231" customFormat="1" ht="18.75" customHeight="1">
      <c r="A26" s="230">
        <v>15</v>
      </c>
      <c r="B26" s="243" t="s">
        <v>889</v>
      </c>
      <c r="C26" s="18">
        <v>618</v>
      </c>
      <c r="D26" s="18">
        <v>35631</v>
      </c>
      <c r="E26" s="18">
        <v>161</v>
      </c>
      <c r="F26" s="81">
        <f t="shared" si="0"/>
        <v>5736591</v>
      </c>
      <c r="G26" s="18">
        <v>618</v>
      </c>
      <c r="H26" s="25">
        <v>5040480</v>
      </c>
      <c r="I26" s="25">
        <v>160</v>
      </c>
      <c r="J26" s="25">
        <f t="shared" si="1"/>
        <v>31503</v>
      </c>
      <c r="M26" s="954">
        <f t="shared" si="2"/>
        <v>860.48864999999989</v>
      </c>
    </row>
    <row r="27" spans="1:13" s="231" customFormat="1" ht="18.75" customHeight="1">
      <c r="A27" s="230">
        <v>16</v>
      </c>
      <c r="B27" s="243" t="s">
        <v>890</v>
      </c>
      <c r="C27" s="18">
        <v>821</v>
      </c>
      <c r="D27" s="18">
        <v>52868</v>
      </c>
      <c r="E27" s="18">
        <v>171</v>
      </c>
      <c r="F27" s="81">
        <f t="shared" si="0"/>
        <v>9040428</v>
      </c>
      <c r="G27" s="18">
        <v>824</v>
      </c>
      <c r="H27" s="25">
        <v>8409030</v>
      </c>
      <c r="I27" s="25">
        <v>161</v>
      </c>
      <c r="J27" s="25">
        <f t="shared" si="1"/>
        <v>52230</v>
      </c>
      <c r="M27" s="954">
        <f t="shared" si="2"/>
        <v>1356.0641999999998</v>
      </c>
    </row>
    <row r="28" spans="1:13" s="231" customFormat="1" ht="18.75" customHeight="1">
      <c r="A28" s="230">
        <v>17</v>
      </c>
      <c r="B28" s="243" t="s">
        <v>891</v>
      </c>
      <c r="C28" s="18">
        <v>450</v>
      </c>
      <c r="D28" s="18">
        <v>31425</v>
      </c>
      <c r="E28" s="18">
        <v>171</v>
      </c>
      <c r="F28" s="81">
        <f t="shared" si="0"/>
        <v>5373675</v>
      </c>
      <c r="G28" s="18">
        <v>450</v>
      </c>
      <c r="H28" s="25">
        <v>5036604</v>
      </c>
      <c r="I28" s="25">
        <v>164</v>
      </c>
      <c r="J28" s="25">
        <f t="shared" si="1"/>
        <v>30711</v>
      </c>
      <c r="M28" s="954">
        <f t="shared" si="2"/>
        <v>806.05124999999998</v>
      </c>
    </row>
    <row r="29" spans="1:13" s="231" customFormat="1" ht="18.75" customHeight="1">
      <c r="A29" s="230">
        <v>18</v>
      </c>
      <c r="B29" s="243" t="s">
        <v>892</v>
      </c>
      <c r="C29" s="18">
        <v>605</v>
      </c>
      <c r="D29" s="18">
        <v>31032</v>
      </c>
      <c r="E29" s="18">
        <v>171</v>
      </c>
      <c r="F29" s="81">
        <f t="shared" si="0"/>
        <v>5306472</v>
      </c>
      <c r="G29" s="18">
        <v>612</v>
      </c>
      <c r="H29" s="25">
        <v>5113521</v>
      </c>
      <c r="I29" s="25">
        <v>161</v>
      </c>
      <c r="J29" s="25">
        <f t="shared" si="1"/>
        <v>31761</v>
      </c>
      <c r="M29" s="954">
        <f t="shared" si="2"/>
        <v>795.97079999999994</v>
      </c>
    </row>
    <row r="30" spans="1:13" s="231" customFormat="1" ht="18.75" customHeight="1">
      <c r="A30" s="230">
        <v>19</v>
      </c>
      <c r="B30" s="243" t="s">
        <v>893</v>
      </c>
      <c r="C30" s="18">
        <v>615</v>
      </c>
      <c r="D30" s="18">
        <v>29539</v>
      </c>
      <c r="E30" s="18">
        <v>165</v>
      </c>
      <c r="F30" s="81">
        <v>4873935</v>
      </c>
      <c r="G30" s="18">
        <v>612</v>
      </c>
      <c r="H30" s="25">
        <v>4460590</v>
      </c>
      <c r="I30" s="25">
        <v>155</v>
      </c>
      <c r="J30" s="25">
        <f t="shared" si="1"/>
        <v>28778</v>
      </c>
      <c r="M30" s="954">
        <f t="shared" si="2"/>
        <v>731.09024999999997</v>
      </c>
    </row>
    <row r="31" spans="1:13" s="231" customFormat="1" ht="18.75" customHeight="1">
      <c r="A31" s="230">
        <v>20</v>
      </c>
      <c r="B31" s="243" t="s">
        <v>894</v>
      </c>
      <c r="C31" s="18">
        <v>282</v>
      </c>
      <c r="D31" s="18">
        <v>13386</v>
      </c>
      <c r="E31" s="18">
        <v>171</v>
      </c>
      <c r="F31" s="81">
        <f t="shared" si="0"/>
        <v>2289006</v>
      </c>
      <c r="G31" s="18">
        <v>282</v>
      </c>
      <c r="H31" s="25">
        <v>2171812</v>
      </c>
      <c r="I31" s="25">
        <v>163</v>
      </c>
      <c r="J31" s="25">
        <f t="shared" si="1"/>
        <v>13324</v>
      </c>
      <c r="M31" s="954">
        <f t="shared" si="2"/>
        <v>343.35089999999997</v>
      </c>
    </row>
    <row r="32" spans="1:13" s="231" customFormat="1" ht="18.75" customHeight="1">
      <c r="A32" s="230">
        <v>21</v>
      </c>
      <c r="B32" s="243" t="s">
        <v>895</v>
      </c>
      <c r="C32" s="18">
        <v>547</v>
      </c>
      <c r="D32" s="18">
        <v>27741</v>
      </c>
      <c r="E32" s="18">
        <v>171</v>
      </c>
      <c r="F32" s="81">
        <f t="shared" si="0"/>
        <v>4743711</v>
      </c>
      <c r="G32" s="18">
        <v>548</v>
      </c>
      <c r="H32" s="25">
        <v>4466301</v>
      </c>
      <c r="I32" s="25">
        <v>161</v>
      </c>
      <c r="J32" s="25">
        <f t="shared" si="1"/>
        <v>27741</v>
      </c>
      <c r="M32" s="954">
        <f t="shared" si="2"/>
        <v>711.55664999999999</v>
      </c>
    </row>
    <row r="33" spans="1:13" s="231" customFormat="1" ht="18.75" customHeight="1">
      <c r="A33" s="230">
        <v>22</v>
      </c>
      <c r="B33" s="243" t="s">
        <v>896</v>
      </c>
      <c r="C33" s="18">
        <v>597</v>
      </c>
      <c r="D33" s="18">
        <v>35879</v>
      </c>
      <c r="E33" s="18">
        <v>171</v>
      </c>
      <c r="F33" s="81">
        <f t="shared" si="0"/>
        <v>6135309</v>
      </c>
      <c r="G33" s="18">
        <v>596</v>
      </c>
      <c r="H33" s="25">
        <v>5733371</v>
      </c>
      <c r="I33" s="25">
        <v>161</v>
      </c>
      <c r="J33" s="25">
        <f t="shared" si="1"/>
        <v>35611</v>
      </c>
      <c r="M33" s="954">
        <f t="shared" si="2"/>
        <v>920.29634999999996</v>
      </c>
    </row>
    <row r="34" spans="1:13" s="231" customFormat="1" ht="18.75" customHeight="1">
      <c r="A34" s="230">
        <v>23</v>
      </c>
      <c r="B34" s="243" t="s">
        <v>897</v>
      </c>
      <c r="C34" s="18">
        <v>668</v>
      </c>
      <c r="D34" s="18">
        <v>45658</v>
      </c>
      <c r="E34" s="18">
        <v>170</v>
      </c>
      <c r="F34" s="81">
        <f t="shared" si="0"/>
        <v>7761860</v>
      </c>
      <c r="G34" s="18">
        <v>668</v>
      </c>
      <c r="H34" s="25">
        <v>8193032</v>
      </c>
      <c r="I34" s="25">
        <v>163</v>
      </c>
      <c r="J34" s="25">
        <f t="shared" si="1"/>
        <v>50264</v>
      </c>
      <c r="M34" s="954">
        <f t="shared" si="2"/>
        <v>1164.279</v>
      </c>
    </row>
    <row r="35" spans="1:13" s="231" customFormat="1" ht="18.75" customHeight="1">
      <c r="A35" s="230">
        <v>24</v>
      </c>
      <c r="B35" s="243" t="s">
        <v>898</v>
      </c>
      <c r="C35" s="18">
        <v>445</v>
      </c>
      <c r="D35" s="18">
        <v>37928</v>
      </c>
      <c r="E35" s="18">
        <v>171</v>
      </c>
      <c r="F35" s="81">
        <f t="shared" si="0"/>
        <v>6485688</v>
      </c>
      <c r="G35" s="18">
        <v>445</v>
      </c>
      <c r="H35" s="25">
        <v>6876192</v>
      </c>
      <c r="I35" s="25">
        <v>164</v>
      </c>
      <c r="J35" s="25">
        <f t="shared" si="1"/>
        <v>41928</v>
      </c>
      <c r="M35" s="954">
        <f t="shared" si="2"/>
        <v>972.8531999999999</v>
      </c>
    </row>
    <row r="36" spans="1:13" s="231" customFormat="1" ht="18.75" customHeight="1">
      <c r="A36" s="230">
        <v>25</v>
      </c>
      <c r="B36" s="243" t="s">
        <v>899</v>
      </c>
      <c r="C36" s="18">
        <v>529</v>
      </c>
      <c r="D36" s="18">
        <v>39834</v>
      </c>
      <c r="E36" s="18">
        <v>171</v>
      </c>
      <c r="F36" s="81">
        <f t="shared" si="0"/>
        <v>6811614</v>
      </c>
      <c r="G36" s="18">
        <v>529</v>
      </c>
      <c r="H36" s="25">
        <v>6532776</v>
      </c>
      <c r="I36" s="25">
        <v>164</v>
      </c>
      <c r="J36" s="25">
        <f t="shared" si="1"/>
        <v>39834</v>
      </c>
      <c r="M36" s="954">
        <f t="shared" si="2"/>
        <v>1021.7420999999999</v>
      </c>
    </row>
    <row r="37" spans="1:13" s="231" customFormat="1" ht="18.75" customHeight="1">
      <c r="A37" s="230">
        <v>26</v>
      </c>
      <c r="B37" s="243" t="s">
        <v>900</v>
      </c>
      <c r="C37" s="18">
        <v>495</v>
      </c>
      <c r="D37" s="18">
        <v>37346</v>
      </c>
      <c r="E37" s="18">
        <v>171</v>
      </c>
      <c r="F37" s="81">
        <f t="shared" si="0"/>
        <v>6386166</v>
      </c>
      <c r="G37" s="18">
        <v>495</v>
      </c>
      <c r="H37" s="25">
        <v>6124744</v>
      </c>
      <c r="I37" s="25">
        <v>164</v>
      </c>
      <c r="J37" s="25">
        <f t="shared" si="1"/>
        <v>37346</v>
      </c>
      <c r="M37" s="954">
        <f t="shared" si="2"/>
        <v>957.92489999999987</v>
      </c>
    </row>
    <row r="38" spans="1:13" s="231" customFormat="1" ht="18.75" customHeight="1">
      <c r="A38" s="230">
        <v>27</v>
      </c>
      <c r="B38" s="243" t="s">
        <v>901</v>
      </c>
      <c r="C38" s="18">
        <v>805</v>
      </c>
      <c r="D38" s="18">
        <v>46447</v>
      </c>
      <c r="E38" s="18">
        <v>171</v>
      </c>
      <c r="F38" s="81">
        <f t="shared" si="0"/>
        <v>7942437</v>
      </c>
      <c r="G38" s="18">
        <v>805</v>
      </c>
      <c r="H38" s="25">
        <v>7481537</v>
      </c>
      <c r="I38" s="25">
        <v>163</v>
      </c>
      <c r="J38" s="25">
        <f t="shared" si="1"/>
        <v>45899</v>
      </c>
      <c r="M38" s="954">
        <f t="shared" si="2"/>
        <v>1191.36555</v>
      </c>
    </row>
    <row r="39" spans="1:13" s="231" customFormat="1" ht="18.75" customHeight="1">
      <c r="A39" s="230">
        <v>28</v>
      </c>
      <c r="B39" s="243" t="s">
        <v>902</v>
      </c>
      <c r="C39" s="18">
        <v>613</v>
      </c>
      <c r="D39" s="18">
        <v>40383</v>
      </c>
      <c r="E39" s="18">
        <v>171</v>
      </c>
      <c r="F39" s="81">
        <f t="shared" si="0"/>
        <v>6905493</v>
      </c>
      <c r="G39" s="18">
        <v>613</v>
      </c>
      <c r="H39" s="25">
        <v>7000524</v>
      </c>
      <c r="I39" s="25">
        <v>163</v>
      </c>
      <c r="J39" s="25">
        <f t="shared" si="1"/>
        <v>42948</v>
      </c>
      <c r="M39" s="954">
        <f t="shared" si="2"/>
        <v>1035.82395</v>
      </c>
    </row>
    <row r="40" spans="1:13" s="231" customFormat="1" ht="18.75" customHeight="1">
      <c r="A40" s="230">
        <v>29</v>
      </c>
      <c r="B40" s="243" t="s">
        <v>903</v>
      </c>
      <c r="C40" s="18">
        <v>545</v>
      </c>
      <c r="D40" s="18">
        <v>25277</v>
      </c>
      <c r="E40" s="18">
        <v>171</v>
      </c>
      <c r="F40" s="81">
        <f t="shared" si="0"/>
        <v>4322367</v>
      </c>
      <c r="G40" s="18">
        <v>552</v>
      </c>
      <c r="H40" s="25">
        <v>3937518</v>
      </c>
      <c r="I40" s="25">
        <v>158</v>
      </c>
      <c r="J40" s="25">
        <f t="shared" si="1"/>
        <v>24921</v>
      </c>
      <c r="M40" s="954">
        <f t="shared" si="2"/>
        <v>648.35504999999989</v>
      </c>
    </row>
    <row r="41" spans="1:13" s="231" customFormat="1" ht="18.75" customHeight="1">
      <c r="A41" s="230">
        <v>30</v>
      </c>
      <c r="B41" s="243" t="s">
        <v>904</v>
      </c>
      <c r="C41" s="18">
        <v>584</v>
      </c>
      <c r="D41" s="18">
        <v>40376</v>
      </c>
      <c r="E41" s="18">
        <v>171</v>
      </c>
      <c r="F41" s="81">
        <f t="shared" si="0"/>
        <v>6904296</v>
      </c>
      <c r="G41" s="18">
        <v>584</v>
      </c>
      <c r="H41" s="25">
        <v>6314783</v>
      </c>
      <c r="I41" s="25">
        <v>163</v>
      </c>
      <c r="J41" s="25">
        <f t="shared" si="1"/>
        <v>38741</v>
      </c>
      <c r="M41" s="954">
        <f t="shared" si="2"/>
        <v>1035.6443999999999</v>
      </c>
    </row>
    <row r="42" spans="1:13" s="231" customFormat="1" ht="18.75" customHeight="1">
      <c r="A42" s="230">
        <v>31</v>
      </c>
      <c r="B42" s="243" t="s">
        <v>905</v>
      </c>
      <c r="C42" s="18">
        <v>499</v>
      </c>
      <c r="D42" s="18">
        <v>25228</v>
      </c>
      <c r="E42" s="18">
        <v>164</v>
      </c>
      <c r="F42" s="81">
        <f t="shared" si="0"/>
        <v>4137392</v>
      </c>
      <c r="G42" s="18">
        <v>496</v>
      </c>
      <c r="H42" s="25">
        <v>3938460</v>
      </c>
      <c r="I42" s="25">
        <v>164</v>
      </c>
      <c r="J42" s="25">
        <f t="shared" si="1"/>
        <v>24015</v>
      </c>
      <c r="M42" s="954">
        <f t="shared" si="2"/>
        <v>620.60879999999997</v>
      </c>
    </row>
    <row r="43" spans="1:13" s="231" customFormat="1" ht="18.75" customHeight="1">
      <c r="A43" s="230">
        <v>32</v>
      </c>
      <c r="B43" s="243" t="s">
        <v>906</v>
      </c>
      <c r="C43" s="18">
        <v>381</v>
      </c>
      <c r="D43" s="18">
        <v>19251</v>
      </c>
      <c r="E43" s="18">
        <v>171</v>
      </c>
      <c r="F43" s="81">
        <f t="shared" si="0"/>
        <v>3291921</v>
      </c>
      <c r="G43" s="18">
        <v>381</v>
      </c>
      <c r="H43" s="25">
        <v>3097801</v>
      </c>
      <c r="I43" s="25">
        <v>161</v>
      </c>
      <c r="J43" s="25">
        <f t="shared" si="1"/>
        <v>19241</v>
      </c>
      <c r="M43" s="954">
        <f t="shared" si="2"/>
        <v>493.78814999999997</v>
      </c>
    </row>
    <row r="44" spans="1:13" s="231" customFormat="1" ht="18.75" customHeight="1">
      <c r="A44" s="230">
        <v>33</v>
      </c>
      <c r="B44" s="243" t="s">
        <v>907</v>
      </c>
      <c r="C44" s="18">
        <v>711</v>
      </c>
      <c r="D44" s="18">
        <v>38016</v>
      </c>
      <c r="E44" s="18">
        <v>171</v>
      </c>
      <c r="F44" s="81">
        <f t="shared" si="0"/>
        <v>6500736</v>
      </c>
      <c r="G44" s="18">
        <v>711</v>
      </c>
      <c r="H44" s="25">
        <v>6234624</v>
      </c>
      <c r="I44" s="25">
        <v>164</v>
      </c>
      <c r="J44" s="25">
        <f t="shared" si="1"/>
        <v>38016</v>
      </c>
      <c r="M44" s="954">
        <f t="shared" si="2"/>
        <v>975.11039999999991</v>
      </c>
    </row>
    <row r="45" spans="1:13" s="231" customFormat="1" ht="18.75" customHeight="1">
      <c r="A45" s="230">
        <v>34</v>
      </c>
      <c r="B45" s="243" t="s">
        <v>908</v>
      </c>
      <c r="C45" s="18">
        <v>666</v>
      </c>
      <c r="D45" s="18">
        <v>40414</v>
      </c>
      <c r="E45" s="18">
        <v>171</v>
      </c>
      <c r="F45" s="81">
        <f t="shared" si="0"/>
        <v>6910794</v>
      </c>
      <c r="G45" s="18">
        <v>666</v>
      </c>
      <c r="H45" s="25">
        <v>6547068</v>
      </c>
      <c r="I45" s="25">
        <v>162</v>
      </c>
      <c r="J45" s="25">
        <f t="shared" si="1"/>
        <v>40414</v>
      </c>
      <c r="M45" s="954">
        <f t="shared" si="2"/>
        <v>1036.6190999999999</v>
      </c>
    </row>
    <row r="46" spans="1:13" s="231" customFormat="1" ht="18.75" customHeight="1">
      <c r="A46" s="230">
        <v>35</v>
      </c>
      <c r="B46" s="243" t="s">
        <v>909</v>
      </c>
      <c r="C46" s="18">
        <v>752</v>
      </c>
      <c r="D46" s="18">
        <v>41063</v>
      </c>
      <c r="E46" s="18">
        <v>164</v>
      </c>
      <c r="F46" s="81">
        <f t="shared" si="0"/>
        <v>6734332</v>
      </c>
      <c r="G46" s="18">
        <v>755</v>
      </c>
      <c r="H46" s="25">
        <v>6199902</v>
      </c>
      <c r="I46" s="25">
        <v>162</v>
      </c>
      <c r="J46" s="25">
        <f t="shared" si="1"/>
        <v>38271</v>
      </c>
      <c r="M46" s="954">
        <f t="shared" si="2"/>
        <v>1010.1497999999999</v>
      </c>
    </row>
    <row r="47" spans="1:13" s="231" customFormat="1" ht="18.75" customHeight="1">
      <c r="A47" s="230">
        <v>36</v>
      </c>
      <c r="B47" s="243" t="s">
        <v>910</v>
      </c>
      <c r="C47" s="18">
        <v>564</v>
      </c>
      <c r="D47" s="18">
        <v>21379</v>
      </c>
      <c r="E47" s="18">
        <v>171</v>
      </c>
      <c r="F47" s="81">
        <f t="shared" si="0"/>
        <v>3655809</v>
      </c>
      <c r="G47" s="18">
        <v>564</v>
      </c>
      <c r="H47" s="25">
        <v>4031940</v>
      </c>
      <c r="I47" s="25">
        <v>164</v>
      </c>
      <c r="J47" s="25">
        <f t="shared" si="1"/>
        <v>24585</v>
      </c>
      <c r="M47" s="954">
        <f t="shared" si="2"/>
        <v>548.37135000000001</v>
      </c>
    </row>
    <row r="48" spans="1:13" s="231" customFormat="1" ht="18.75" customHeight="1">
      <c r="A48" s="230">
        <v>37</v>
      </c>
      <c r="B48" s="243" t="s">
        <v>911</v>
      </c>
      <c r="C48" s="18">
        <v>1008</v>
      </c>
      <c r="D48" s="18">
        <v>57480</v>
      </c>
      <c r="E48" s="18">
        <v>171</v>
      </c>
      <c r="F48" s="81">
        <f t="shared" si="0"/>
        <v>9829080</v>
      </c>
      <c r="G48" s="18">
        <v>1009</v>
      </c>
      <c r="H48" s="25">
        <v>8308000</v>
      </c>
      <c r="I48" s="25">
        <v>160</v>
      </c>
      <c r="J48" s="25">
        <f t="shared" si="1"/>
        <v>51925</v>
      </c>
      <c r="M48" s="954">
        <f t="shared" si="2"/>
        <v>1474.3619999999999</v>
      </c>
    </row>
    <row r="49" spans="1:13" s="231" customFormat="1" ht="18.75" customHeight="1">
      <c r="A49" s="230">
        <v>38</v>
      </c>
      <c r="B49" s="243" t="s">
        <v>912</v>
      </c>
      <c r="C49" s="18">
        <v>941</v>
      </c>
      <c r="D49" s="18">
        <v>67160</v>
      </c>
      <c r="E49" s="18">
        <v>165</v>
      </c>
      <c r="F49" s="81">
        <f t="shared" si="0"/>
        <v>11081400</v>
      </c>
      <c r="G49" s="18">
        <v>942</v>
      </c>
      <c r="H49" s="25">
        <v>10993760</v>
      </c>
      <c r="I49" s="25">
        <v>160</v>
      </c>
      <c r="J49" s="25">
        <f t="shared" si="1"/>
        <v>68711</v>
      </c>
      <c r="M49" s="954">
        <f t="shared" si="2"/>
        <v>1662.2099999999998</v>
      </c>
    </row>
    <row r="50" spans="1:13" s="231" customFormat="1" ht="18.75" customHeight="1">
      <c r="A50" s="230">
        <v>39</v>
      </c>
      <c r="B50" s="243" t="s">
        <v>913</v>
      </c>
      <c r="C50" s="18">
        <v>969</v>
      </c>
      <c r="D50" s="18">
        <v>59086</v>
      </c>
      <c r="E50" s="18">
        <v>171</v>
      </c>
      <c r="F50" s="81">
        <f t="shared" si="0"/>
        <v>10103706</v>
      </c>
      <c r="G50" s="18">
        <v>966</v>
      </c>
      <c r="H50" s="25">
        <v>8678224</v>
      </c>
      <c r="I50" s="25">
        <v>164</v>
      </c>
      <c r="J50" s="25">
        <f t="shared" si="1"/>
        <v>52916</v>
      </c>
      <c r="M50" s="954">
        <f t="shared" si="2"/>
        <v>1515.5558999999998</v>
      </c>
    </row>
    <row r="51" spans="1:13" s="231" customFormat="1" ht="18.75" customHeight="1">
      <c r="A51" s="230">
        <v>40</v>
      </c>
      <c r="B51" s="243" t="s">
        <v>914</v>
      </c>
      <c r="C51" s="18">
        <v>708</v>
      </c>
      <c r="D51" s="18">
        <v>32091</v>
      </c>
      <c r="E51" s="18">
        <v>167</v>
      </c>
      <c r="F51" s="81">
        <f t="shared" si="0"/>
        <v>5359197</v>
      </c>
      <c r="G51" s="18">
        <v>711</v>
      </c>
      <c r="H51" s="25">
        <v>5120658</v>
      </c>
      <c r="I51" s="25">
        <v>162</v>
      </c>
      <c r="J51" s="25">
        <f t="shared" si="1"/>
        <v>31609</v>
      </c>
      <c r="M51" s="954">
        <f t="shared" si="2"/>
        <v>803.87954999999988</v>
      </c>
    </row>
    <row r="52" spans="1:13" s="231" customFormat="1" ht="18.75" customHeight="1">
      <c r="A52" s="230">
        <v>41</v>
      </c>
      <c r="B52" s="243" t="s">
        <v>915</v>
      </c>
      <c r="C52" s="18">
        <v>762</v>
      </c>
      <c r="D52" s="18">
        <v>42524</v>
      </c>
      <c r="E52" s="18">
        <v>171</v>
      </c>
      <c r="F52" s="81">
        <v>7271604</v>
      </c>
      <c r="G52" s="18">
        <v>762</v>
      </c>
      <c r="H52" s="25">
        <v>7523500</v>
      </c>
      <c r="I52" s="25">
        <v>164</v>
      </c>
      <c r="J52" s="25">
        <f t="shared" si="1"/>
        <v>45875</v>
      </c>
      <c r="M52" s="954">
        <f t="shared" si="2"/>
        <v>1090.7405999999999</v>
      </c>
    </row>
    <row r="53" spans="1:13" s="231" customFormat="1" ht="18.75" customHeight="1">
      <c r="A53" s="230">
        <v>42</v>
      </c>
      <c r="B53" s="243" t="s">
        <v>916</v>
      </c>
      <c r="C53" s="18">
        <v>498</v>
      </c>
      <c r="D53" s="18">
        <v>34983</v>
      </c>
      <c r="E53" s="18">
        <v>171</v>
      </c>
      <c r="F53" s="81">
        <v>5982093</v>
      </c>
      <c r="G53" s="18">
        <v>494</v>
      </c>
      <c r="H53" s="25">
        <v>5207687</v>
      </c>
      <c r="I53" s="25">
        <v>163</v>
      </c>
      <c r="J53" s="25">
        <f t="shared" si="1"/>
        <v>31949</v>
      </c>
      <c r="M53" s="954">
        <f t="shared" si="2"/>
        <v>897.31394999999998</v>
      </c>
    </row>
    <row r="54" spans="1:13" s="231" customFormat="1" ht="18.75" customHeight="1">
      <c r="A54" s="230">
        <v>43</v>
      </c>
      <c r="B54" s="243" t="s">
        <v>917</v>
      </c>
      <c r="C54" s="18">
        <v>438</v>
      </c>
      <c r="D54" s="18">
        <v>16766</v>
      </c>
      <c r="E54" s="18">
        <v>171</v>
      </c>
      <c r="F54" s="81">
        <f t="shared" si="0"/>
        <v>2866986</v>
      </c>
      <c r="G54" s="18">
        <v>438</v>
      </c>
      <c r="H54" s="25">
        <v>2954864</v>
      </c>
      <c r="I54" s="25">
        <v>163</v>
      </c>
      <c r="J54" s="25">
        <f t="shared" si="1"/>
        <v>18128</v>
      </c>
      <c r="M54" s="954">
        <f t="shared" si="2"/>
        <v>430.04789999999997</v>
      </c>
    </row>
    <row r="55" spans="1:13" s="231" customFormat="1" ht="18.75" customHeight="1">
      <c r="A55" s="230">
        <v>44</v>
      </c>
      <c r="B55" s="243" t="s">
        <v>918</v>
      </c>
      <c r="C55" s="18">
        <v>301</v>
      </c>
      <c r="D55" s="18">
        <v>21038</v>
      </c>
      <c r="E55" s="18">
        <v>171</v>
      </c>
      <c r="F55" s="81">
        <f t="shared" si="0"/>
        <v>3597498</v>
      </c>
      <c r="G55" s="18">
        <v>301</v>
      </c>
      <c r="H55" s="25">
        <v>3443307</v>
      </c>
      <c r="I55" s="25">
        <v>161</v>
      </c>
      <c r="J55" s="25">
        <f t="shared" si="1"/>
        <v>21387</v>
      </c>
      <c r="M55" s="954">
        <f t="shared" si="2"/>
        <v>539.62469999999996</v>
      </c>
    </row>
    <row r="56" spans="1:13" s="231" customFormat="1" ht="18.75" customHeight="1">
      <c r="A56" s="230">
        <v>45</v>
      </c>
      <c r="B56" s="243" t="s">
        <v>919</v>
      </c>
      <c r="C56" s="18">
        <v>703</v>
      </c>
      <c r="D56" s="18">
        <v>56675</v>
      </c>
      <c r="E56" s="18">
        <v>171</v>
      </c>
      <c r="F56" s="81">
        <v>9691425</v>
      </c>
      <c r="G56" s="18">
        <v>705</v>
      </c>
      <c r="H56" s="25">
        <v>9068000</v>
      </c>
      <c r="I56" s="25">
        <v>160</v>
      </c>
      <c r="J56" s="25">
        <f t="shared" si="1"/>
        <v>56675</v>
      </c>
      <c r="M56" s="954">
        <f t="shared" si="2"/>
        <v>1453.7137499999999</v>
      </c>
    </row>
    <row r="57" spans="1:13" s="231" customFormat="1" ht="18.75" customHeight="1">
      <c r="A57" s="230">
        <v>46</v>
      </c>
      <c r="B57" s="243" t="s">
        <v>920</v>
      </c>
      <c r="C57" s="18">
        <v>634</v>
      </c>
      <c r="D57" s="18">
        <v>47519</v>
      </c>
      <c r="E57" s="18">
        <v>171</v>
      </c>
      <c r="F57" s="81">
        <f t="shared" si="0"/>
        <v>8125749</v>
      </c>
      <c r="G57" s="18">
        <v>638</v>
      </c>
      <c r="H57" s="25">
        <v>7793116</v>
      </c>
      <c r="I57" s="25">
        <v>164</v>
      </c>
      <c r="J57" s="25">
        <f t="shared" si="1"/>
        <v>47519</v>
      </c>
      <c r="M57" s="954">
        <f t="shared" si="2"/>
        <v>1218.8623499999999</v>
      </c>
    </row>
    <row r="58" spans="1:13" s="231" customFormat="1" ht="18.75" customHeight="1">
      <c r="A58" s="230">
        <v>47</v>
      </c>
      <c r="B58" s="243" t="s">
        <v>921</v>
      </c>
      <c r="C58" s="18">
        <v>515</v>
      </c>
      <c r="D58" s="18">
        <v>44313</v>
      </c>
      <c r="E58" s="18">
        <v>171</v>
      </c>
      <c r="F58" s="81">
        <f t="shared" si="0"/>
        <v>7577523</v>
      </c>
      <c r="G58" s="18">
        <v>515</v>
      </c>
      <c r="H58" s="25">
        <v>6560913</v>
      </c>
      <c r="I58" s="25">
        <v>163</v>
      </c>
      <c r="J58" s="25">
        <f t="shared" si="1"/>
        <v>40251</v>
      </c>
      <c r="M58" s="954">
        <f t="shared" si="2"/>
        <v>1136.6284499999999</v>
      </c>
    </row>
    <row r="59" spans="1:13" s="231" customFormat="1" ht="18.75" customHeight="1">
      <c r="A59" s="230">
        <v>48</v>
      </c>
      <c r="B59" s="243" t="s">
        <v>922</v>
      </c>
      <c r="C59" s="18">
        <v>609</v>
      </c>
      <c r="D59" s="18">
        <v>53168</v>
      </c>
      <c r="E59" s="18">
        <v>170</v>
      </c>
      <c r="F59" s="81">
        <f t="shared" si="0"/>
        <v>9038560</v>
      </c>
      <c r="G59" s="18">
        <v>608</v>
      </c>
      <c r="H59" s="25">
        <v>9048782</v>
      </c>
      <c r="I59" s="25">
        <v>163</v>
      </c>
      <c r="J59" s="25">
        <f t="shared" si="1"/>
        <v>55514</v>
      </c>
      <c r="M59" s="954">
        <f t="shared" si="2"/>
        <v>1355.7839999999999</v>
      </c>
    </row>
    <row r="60" spans="1:13" s="231" customFormat="1" ht="18.75" customHeight="1">
      <c r="A60" s="230">
        <v>49</v>
      </c>
      <c r="B60" s="243" t="s">
        <v>923</v>
      </c>
      <c r="C60" s="18">
        <v>728</v>
      </c>
      <c r="D60" s="18">
        <v>34555</v>
      </c>
      <c r="E60" s="18">
        <v>171</v>
      </c>
      <c r="F60" s="81">
        <f t="shared" si="0"/>
        <v>5908905</v>
      </c>
      <c r="G60" s="18">
        <v>728</v>
      </c>
      <c r="H60" s="25">
        <v>5615688</v>
      </c>
      <c r="I60" s="25">
        <v>164</v>
      </c>
      <c r="J60" s="25">
        <f t="shared" si="1"/>
        <v>34242</v>
      </c>
      <c r="M60" s="954">
        <f t="shared" si="2"/>
        <v>886.33574999999996</v>
      </c>
    </row>
    <row r="61" spans="1:13" s="231" customFormat="1" ht="18.75" customHeight="1">
      <c r="A61" s="230">
        <v>50</v>
      </c>
      <c r="B61" s="243" t="s">
        <v>924</v>
      </c>
      <c r="C61" s="18">
        <v>380</v>
      </c>
      <c r="D61" s="18">
        <v>23131</v>
      </c>
      <c r="E61" s="18">
        <v>171</v>
      </c>
      <c r="F61" s="81">
        <f t="shared" si="0"/>
        <v>3955401</v>
      </c>
      <c r="G61" s="18">
        <v>380</v>
      </c>
      <c r="H61" s="25">
        <v>3391146</v>
      </c>
      <c r="I61" s="25">
        <v>162</v>
      </c>
      <c r="J61" s="25">
        <f t="shared" si="1"/>
        <v>20933</v>
      </c>
      <c r="M61" s="954">
        <f t="shared" si="2"/>
        <v>593.31014999999991</v>
      </c>
    </row>
    <row r="62" spans="1:13" s="231" customFormat="1" ht="18.75" customHeight="1">
      <c r="A62" s="230">
        <v>51</v>
      </c>
      <c r="B62" s="243" t="s">
        <v>925</v>
      </c>
      <c r="C62" s="18">
        <v>802</v>
      </c>
      <c r="D62" s="18">
        <v>46228</v>
      </c>
      <c r="E62" s="18">
        <v>171</v>
      </c>
      <c r="F62" s="81">
        <f t="shared" si="0"/>
        <v>7904988</v>
      </c>
      <c r="G62" s="18">
        <v>832</v>
      </c>
      <c r="H62" s="25">
        <v>7386345</v>
      </c>
      <c r="I62" s="25">
        <v>163</v>
      </c>
      <c r="J62" s="25">
        <f t="shared" si="1"/>
        <v>45315</v>
      </c>
      <c r="M62" s="954">
        <f t="shared" si="2"/>
        <v>1185.7482</v>
      </c>
    </row>
    <row r="63" spans="1:13" ht="18.75" customHeight="1">
      <c r="A63" s="3" t="s">
        <v>19</v>
      </c>
      <c r="B63" s="26"/>
      <c r="C63" s="26">
        <f>SUM(C12:C62)</f>
        <v>30869</v>
      </c>
      <c r="D63" s="26">
        <f>SUM(D12:D62)</f>
        <v>1886988</v>
      </c>
      <c r="E63" s="269">
        <f>AVERAGE(E12:E62)</f>
        <v>169.78431372549019</v>
      </c>
      <c r="F63" s="270">
        <f t="shared" si="0"/>
        <v>320380962.58823526</v>
      </c>
      <c r="G63" s="26">
        <f>SUM(G12:G62)</f>
        <v>31053</v>
      </c>
      <c r="H63" s="26">
        <f>SUM(H12:H62)</f>
        <v>297196513</v>
      </c>
      <c r="I63" s="271">
        <f>AVERAGE(I12:I62)</f>
        <v>162.23529411764707</v>
      </c>
      <c r="J63" s="271">
        <f>SUM(J12:J62)</f>
        <v>1831704</v>
      </c>
    </row>
    <row r="64" spans="1:13">
      <c r="A64" s="12"/>
      <c r="B64" s="27"/>
      <c r="C64" s="27"/>
      <c r="D64" s="20"/>
      <c r="E64" s="20"/>
      <c r="F64" s="20"/>
      <c r="G64" s="20"/>
      <c r="H64" s="20"/>
      <c r="I64" s="20"/>
      <c r="J64" s="20"/>
    </row>
    <row r="65" spans="1:10">
      <c r="A65" s="1099" t="s">
        <v>706</v>
      </c>
      <c r="B65" s="1099"/>
      <c r="C65" s="1099"/>
      <c r="D65" s="1099"/>
      <c r="E65" s="1099"/>
      <c r="F65" s="1099"/>
      <c r="G65" s="1099"/>
      <c r="H65" s="1099"/>
      <c r="I65" s="20"/>
      <c r="J65" s="20"/>
    </row>
    <row r="66" spans="1:10">
      <c r="A66" s="12"/>
      <c r="B66" s="27"/>
      <c r="C66" s="27"/>
      <c r="D66" s="20"/>
      <c r="E66" s="20"/>
      <c r="F66" s="20"/>
      <c r="G66" s="20"/>
      <c r="H66" s="20"/>
      <c r="I66" s="20"/>
      <c r="J66" s="20"/>
    </row>
    <row r="67" spans="1:10" ht="15.75" customHeight="1">
      <c r="A67" s="15" t="s">
        <v>12</v>
      </c>
      <c r="B67" s="15"/>
      <c r="C67" s="15"/>
      <c r="D67" s="15"/>
      <c r="E67" s="15"/>
      <c r="F67" s="15"/>
      <c r="G67" s="15"/>
      <c r="I67" s="1000" t="s">
        <v>13</v>
      </c>
      <c r="J67" s="1000"/>
    </row>
    <row r="68" spans="1:10" ht="12.75" customHeight="1">
      <c r="A68" s="1013" t="s">
        <v>14</v>
      </c>
      <c r="B68" s="1013"/>
      <c r="C68" s="1013"/>
      <c r="D68" s="1013"/>
      <c r="E68" s="1013"/>
      <c r="F68" s="1013"/>
      <c r="G68" s="1013"/>
      <c r="H68" s="1013"/>
      <c r="I68" s="1013"/>
      <c r="J68" s="1013"/>
    </row>
    <row r="69" spans="1:10" ht="12.75" customHeight="1">
      <c r="A69" s="1013" t="s">
        <v>20</v>
      </c>
      <c r="B69" s="1013"/>
      <c r="C69" s="1013"/>
      <c r="D69" s="1013"/>
      <c r="E69" s="1013"/>
      <c r="F69" s="1013"/>
      <c r="G69" s="1013"/>
      <c r="H69" s="1013"/>
      <c r="I69" s="1013"/>
      <c r="J69" s="1013"/>
    </row>
    <row r="70" spans="1:10">
      <c r="A70" s="15"/>
      <c r="B70" s="15"/>
      <c r="C70" s="15"/>
      <c r="E70" s="15"/>
      <c r="H70" s="989" t="s">
        <v>85</v>
      </c>
      <c r="I70" s="989"/>
      <c r="J70" s="989"/>
    </row>
    <row r="74" spans="1:10">
      <c r="A74" s="1100"/>
      <c r="B74" s="1100"/>
      <c r="C74" s="1100"/>
      <c r="D74" s="1100"/>
      <c r="E74" s="1100"/>
      <c r="F74" s="1100"/>
      <c r="G74" s="1100"/>
      <c r="H74" s="1100"/>
      <c r="I74" s="1100"/>
      <c r="J74" s="1100"/>
    </row>
    <row r="76" spans="1:10">
      <c r="A76" s="1100"/>
      <c r="B76" s="1100"/>
      <c r="C76" s="1100"/>
      <c r="D76" s="1100"/>
      <c r="E76" s="1100"/>
      <c r="F76" s="1100"/>
      <c r="G76" s="1100"/>
      <c r="H76" s="1100"/>
      <c r="I76" s="1100"/>
      <c r="J76" s="1100"/>
    </row>
  </sheetData>
  <mergeCells count="17">
    <mergeCell ref="A69:J69"/>
    <mergeCell ref="H70:J70"/>
    <mergeCell ref="A74:J74"/>
    <mergeCell ref="A76:J76"/>
    <mergeCell ref="A9:A10"/>
    <mergeCell ref="B9:B10"/>
    <mergeCell ref="C9:F9"/>
    <mergeCell ref="G9:J9"/>
    <mergeCell ref="I67:J67"/>
    <mergeCell ref="A68:J68"/>
    <mergeCell ref="A65:H65"/>
    <mergeCell ref="E1:I1"/>
    <mergeCell ref="A2:J2"/>
    <mergeCell ref="A3:J3"/>
    <mergeCell ref="A5:J5"/>
    <mergeCell ref="H8:J8"/>
    <mergeCell ref="A8:C8"/>
  </mergeCells>
  <printOptions horizontalCentered="1"/>
  <pageMargins left="0.70866141732283505" right="0.70866141732283505" top="0.23622047244094499" bottom="0" header="0.31496062992126" footer="0.31496062992126"/>
  <pageSetup paperSize="9" scale="85" orientation="landscape" r:id="rId1"/>
  <rowBreaks count="1" manualBreakCount="1">
    <brk id="36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51" zoomScaleSheetLayoutView="90" workbookViewId="0">
      <selection activeCell="O67" sqref="O67"/>
    </sheetView>
  </sheetViews>
  <sheetFormatPr defaultRowHeight="12.75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5" customFormat="1">
      <c r="E1" s="990"/>
      <c r="F1" s="990"/>
      <c r="G1" s="990"/>
      <c r="H1" s="990"/>
      <c r="I1" s="990"/>
      <c r="J1" s="103" t="s">
        <v>363</v>
      </c>
    </row>
    <row r="2" spans="1:15" customFormat="1" ht="15">
      <c r="A2" s="1094" t="s">
        <v>0</v>
      </c>
      <c r="B2" s="1094"/>
      <c r="C2" s="1094"/>
      <c r="D2" s="1094"/>
      <c r="E2" s="1094"/>
      <c r="F2" s="1094"/>
      <c r="G2" s="1094"/>
      <c r="H2" s="1094"/>
      <c r="I2" s="1094"/>
      <c r="J2" s="1094"/>
    </row>
    <row r="3" spans="1:15" customFormat="1" ht="20.25">
      <c r="A3" s="987" t="s">
        <v>734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5" customFormat="1" ht="14.25" customHeight="1"/>
    <row r="5" spans="1:15" ht="19.5" customHeight="1">
      <c r="A5" s="1095" t="s">
        <v>795</v>
      </c>
      <c r="B5" s="1095"/>
      <c r="C5" s="1095"/>
      <c r="D5" s="1095"/>
      <c r="E5" s="1095"/>
      <c r="F5" s="1095"/>
      <c r="G5" s="1095"/>
      <c r="H5" s="1095"/>
      <c r="I5" s="1095"/>
      <c r="J5" s="1095"/>
    </row>
    <row r="6" spans="1:15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5" ht="0.75" customHeight="1"/>
    <row r="8" spans="1:15">
      <c r="A8" s="990" t="s">
        <v>999</v>
      </c>
      <c r="B8" s="990"/>
      <c r="C8" s="990"/>
      <c r="H8" s="1083" t="s">
        <v>814</v>
      </c>
      <c r="I8" s="1083"/>
      <c r="J8" s="1083"/>
    </row>
    <row r="9" spans="1:15">
      <c r="A9" s="983" t="s">
        <v>2</v>
      </c>
      <c r="B9" s="983" t="s">
        <v>3</v>
      </c>
      <c r="C9" s="981" t="s">
        <v>796</v>
      </c>
      <c r="D9" s="1091"/>
      <c r="E9" s="1091"/>
      <c r="F9" s="982"/>
      <c r="G9" s="981" t="s">
        <v>105</v>
      </c>
      <c r="H9" s="1091"/>
      <c r="I9" s="1091"/>
      <c r="J9" s="982"/>
    </row>
    <row r="10" spans="1:15" ht="77.45" customHeight="1">
      <c r="A10" s="983"/>
      <c r="B10" s="983"/>
      <c r="C10" s="5" t="s">
        <v>185</v>
      </c>
      <c r="D10" s="5" t="s">
        <v>17</v>
      </c>
      <c r="E10" s="178" t="s">
        <v>808</v>
      </c>
      <c r="F10" s="7" t="s">
        <v>201</v>
      </c>
      <c r="G10" s="5" t="s">
        <v>185</v>
      </c>
      <c r="H10" s="22" t="s">
        <v>18</v>
      </c>
      <c r="I10" s="82" t="s">
        <v>704</v>
      </c>
      <c r="J10" s="5" t="s">
        <v>705</v>
      </c>
    </row>
    <row r="11" spans="1: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79">
        <v>8</v>
      </c>
      <c r="I11" s="5">
        <v>9</v>
      </c>
      <c r="J11" s="5">
        <v>10</v>
      </c>
    </row>
    <row r="12" spans="1:15" ht="18.75" customHeight="1">
      <c r="A12" s="17">
        <v>1</v>
      </c>
      <c r="B12" s="243" t="s">
        <v>875</v>
      </c>
      <c r="C12" s="18">
        <v>0</v>
      </c>
      <c r="D12" s="18">
        <v>0</v>
      </c>
      <c r="E12" s="18">
        <v>0</v>
      </c>
      <c r="F12" s="81">
        <v>0</v>
      </c>
      <c r="G12" s="18">
        <v>0</v>
      </c>
      <c r="H12" s="25">
        <v>0</v>
      </c>
      <c r="I12" s="25">
        <v>0</v>
      </c>
      <c r="J12" s="25">
        <v>0</v>
      </c>
      <c r="M12" s="954">
        <f>F12*0.00015</f>
        <v>0</v>
      </c>
      <c r="O12" s="16">
        <f>M12+'T5A_PLAN_vs_PRFM '!M12+T5_PLAN_vs_PRFM!M12</f>
        <v>805.87170000000003</v>
      </c>
    </row>
    <row r="13" spans="1:15" ht="18.75" customHeight="1">
      <c r="A13" s="17">
        <v>2</v>
      </c>
      <c r="B13" s="243" t="s">
        <v>876</v>
      </c>
      <c r="C13" s="18">
        <v>0</v>
      </c>
      <c r="D13" s="18">
        <v>0</v>
      </c>
      <c r="E13" s="18">
        <v>0</v>
      </c>
      <c r="F13" s="24">
        <v>0</v>
      </c>
      <c r="G13" s="18">
        <v>0</v>
      </c>
      <c r="H13" s="25">
        <v>0</v>
      </c>
      <c r="I13" s="25">
        <v>0</v>
      </c>
      <c r="J13" s="25">
        <v>0</v>
      </c>
      <c r="M13" s="954">
        <f t="shared" ref="M13:M62" si="0">F13*0.00015</f>
        <v>0</v>
      </c>
      <c r="O13" s="954">
        <f>M13+'T5A_PLAN_vs_PRFM '!M13+T5_PLAN_vs_PRFM!M13</f>
        <v>1818.7217999999998</v>
      </c>
    </row>
    <row r="14" spans="1:15" ht="18.75" customHeight="1">
      <c r="A14" s="17">
        <v>3</v>
      </c>
      <c r="B14" s="243" t="s">
        <v>877</v>
      </c>
      <c r="C14" s="18">
        <v>0</v>
      </c>
      <c r="D14" s="18">
        <v>0</v>
      </c>
      <c r="E14" s="18">
        <v>0</v>
      </c>
      <c r="F14" s="24">
        <v>0</v>
      </c>
      <c r="G14" s="18">
        <v>0</v>
      </c>
      <c r="H14" s="25">
        <v>0</v>
      </c>
      <c r="I14" s="25">
        <v>0</v>
      </c>
      <c r="J14" s="25">
        <v>0</v>
      </c>
      <c r="M14" s="954">
        <f t="shared" si="0"/>
        <v>0</v>
      </c>
      <c r="O14" s="954">
        <f>M14+'T5A_PLAN_vs_PRFM '!M14+T5_PLAN_vs_PRFM!M14</f>
        <v>1075.2309</v>
      </c>
    </row>
    <row r="15" spans="1:15" ht="18.75" customHeight="1">
      <c r="A15" s="17">
        <v>4</v>
      </c>
      <c r="B15" s="243" t="s">
        <v>878</v>
      </c>
      <c r="C15" s="18">
        <v>0</v>
      </c>
      <c r="D15" s="18">
        <v>0</v>
      </c>
      <c r="E15" s="18">
        <v>0</v>
      </c>
      <c r="F15" s="24">
        <v>0</v>
      </c>
      <c r="G15" s="18">
        <v>0</v>
      </c>
      <c r="H15" s="25">
        <v>0</v>
      </c>
      <c r="I15" s="25">
        <v>0</v>
      </c>
      <c r="J15" s="25">
        <v>0</v>
      </c>
      <c r="M15" s="954">
        <f t="shared" si="0"/>
        <v>0</v>
      </c>
      <c r="O15" s="954">
        <f>M15+'T5A_PLAN_vs_PRFM '!M15+T5_PLAN_vs_PRFM!M15</f>
        <v>884.62574999999993</v>
      </c>
    </row>
    <row r="16" spans="1:15" ht="18.75" customHeight="1">
      <c r="A16" s="17">
        <v>5</v>
      </c>
      <c r="B16" s="243" t="s">
        <v>879</v>
      </c>
      <c r="C16" s="18">
        <v>30</v>
      </c>
      <c r="D16" s="18">
        <v>733</v>
      </c>
      <c r="E16" s="18">
        <v>235</v>
      </c>
      <c r="F16" s="24">
        <v>172255</v>
      </c>
      <c r="G16" s="18">
        <v>30</v>
      </c>
      <c r="H16" s="25">
        <v>169128</v>
      </c>
      <c r="I16" s="25">
        <v>232</v>
      </c>
      <c r="J16" s="25">
        <v>729</v>
      </c>
      <c r="M16" s="954">
        <f t="shared" si="0"/>
        <v>25.838249999999999</v>
      </c>
      <c r="O16" s="954">
        <f>M16+'T5A_PLAN_vs_PRFM '!M16+T5_PLAN_vs_PRFM!M16</f>
        <v>2363.2408500000001</v>
      </c>
    </row>
    <row r="17" spans="1:15" ht="18.75" customHeight="1">
      <c r="A17" s="17">
        <v>6</v>
      </c>
      <c r="B17" s="243" t="s">
        <v>880</v>
      </c>
      <c r="C17" s="18">
        <v>0</v>
      </c>
      <c r="D17" s="18">
        <v>0</v>
      </c>
      <c r="E17" s="18">
        <v>0</v>
      </c>
      <c r="F17" s="24">
        <v>0</v>
      </c>
      <c r="G17" s="18">
        <v>0</v>
      </c>
      <c r="H17" s="25">
        <v>0</v>
      </c>
      <c r="I17" s="25">
        <v>0</v>
      </c>
      <c r="J17" s="25">
        <v>0</v>
      </c>
      <c r="M17" s="954">
        <f t="shared" si="0"/>
        <v>0</v>
      </c>
      <c r="O17" s="954">
        <f>M17+'T5A_PLAN_vs_PRFM '!M17+T5_PLAN_vs_PRFM!M17</f>
        <v>2618.36715</v>
      </c>
    </row>
    <row r="18" spans="1:15" ht="18.75" customHeight="1">
      <c r="A18" s="17">
        <v>7</v>
      </c>
      <c r="B18" s="243" t="s">
        <v>881</v>
      </c>
      <c r="C18" s="18">
        <v>0</v>
      </c>
      <c r="D18" s="18">
        <v>0</v>
      </c>
      <c r="E18" s="18">
        <v>0</v>
      </c>
      <c r="F18" s="24">
        <v>0</v>
      </c>
      <c r="G18" s="18">
        <v>0</v>
      </c>
      <c r="H18" s="25">
        <v>0</v>
      </c>
      <c r="I18" s="25">
        <v>0</v>
      </c>
      <c r="J18" s="25">
        <v>0</v>
      </c>
      <c r="M18" s="954">
        <f t="shared" si="0"/>
        <v>0</v>
      </c>
      <c r="O18" s="954">
        <f>M18+'T5A_PLAN_vs_PRFM '!M18+T5_PLAN_vs_PRFM!M18</f>
        <v>2488.1013000000003</v>
      </c>
    </row>
    <row r="19" spans="1:15" ht="18.75" customHeight="1">
      <c r="A19" s="17">
        <v>8</v>
      </c>
      <c r="B19" s="243" t="s">
        <v>882</v>
      </c>
      <c r="C19" s="18">
        <v>0</v>
      </c>
      <c r="D19" s="18">
        <v>0</v>
      </c>
      <c r="E19" s="18">
        <v>0</v>
      </c>
      <c r="F19" s="24">
        <v>0</v>
      </c>
      <c r="G19" s="18">
        <v>0</v>
      </c>
      <c r="H19" s="25">
        <v>0</v>
      </c>
      <c r="I19" s="25">
        <v>0</v>
      </c>
      <c r="J19" s="25">
        <v>0</v>
      </c>
      <c r="M19" s="954">
        <f t="shared" si="0"/>
        <v>0</v>
      </c>
      <c r="O19" s="954">
        <f>M19+'T5A_PLAN_vs_PRFM '!M19+T5_PLAN_vs_PRFM!M19</f>
        <v>1677.5636500000001</v>
      </c>
    </row>
    <row r="20" spans="1:15" ht="18.75" customHeight="1">
      <c r="A20" s="17">
        <v>9</v>
      </c>
      <c r="B20" s="243" t="s">
        <v>883</v>
      </c>
      <c r="C20" s="18">
        <v>0</v>
      </c>
      <c r="D20" s="18">
        <v>0</v>
      </c>
      <c r="E20" s="18">
        <v>0</v>
      </c>
      <c r="F20" s="24">
        <v>0</v>
      </c>
      <c r="G20" s="18">
        <v>0</v>
      </c>
      <c r="H20" s="25">
        <v>0</v>
      </c>
      <c r="I20" s="25">
        <v>0</v>
      </c>
      <c r="J20" s="25">
        <v>0</v>
      </c>
      <c r="M20" s="954">
        <f t="shared" si="0"/>
        <v>0</v>
      </c>
      <c r="O20" s="954">
        <f>M20+'T5A_PLAN_vs_PRFM '!M20+T5_PLAN_vs_PRFM!M20</f>
        <v>1789.6945500000002</v>
      </c>
    </row>
    <row r="21" spans="1:15" ht="18.75" customHeight="1">
      <c r="A21" s="17">
        <v>10</v>
      </c>
      <c r="B21" s="243" t="s">
        <v>884</v>
      </c>
      <c r="C21" s="18">
        <v>0</v>
      </c>
      <c r="D21" s="18">
        <v>0</v>
      </c>
      <c r="E21" s="18">
        <v>0</v>
      </c>
      <c r="F21" s="24">
        <v>0</v>
      </c>
      <c r="G21" s="18">
        <v>0</v>
      </c>
      <c r="H21" s="25">
        <v>0</v>
      </c>
      <c r="I21" s="25">
        <v>0</v>
      </c>
      <c r="J21" s="25">
        <v>0</v>
      </c>
      <c r="M21" s="954">
        <f t="shared" si="0"/>
        <v>0</v>
      </c>
      <c r="O21" s="954">
        <f>M21+'T5A_PLAN_vs_PRFM '!M21+T5_PLAN_vs_PRFM!M21</f>
        <v>1065.3043500000001</v>
      </c>
    </row>
    <row r="22" spans="1:15" ht="18.75" customHeight="1">
      <c r="A22" s="17">
        <v>11</v>
      </c>
      <c r="B22" s="243" t="s">
        <v>885</v>
      </c>
      <c r="C22" s="18">
        <v>0</v>
      </c>
      <c r="D22" s="18">
        <v>0</v>
      </c>
      <c r="E22" s="18">
        <v>0</v>
      </c>
      <c r="F22" s="24">
        <v>0</v>
      </c>
      <c r="G22" s="18">
        <v>0</v>
      </c>
      <c r="H22" s="25">
        <v>0</v>
      </c>
      <c r="I22" s="25">
        <v>0</v>
      </c>
      <c r="J22" s="25">
        <v>0</v>
      </c>
      <c r="M22" s="954">
        <f t="shared" si="0"/>
        <v>0</v>
      </c>
      <c r="O22" s="954">
        <f>M22+'T5A_PLAN_vs_PRFM '!M22+T5_PLAN_vs_PRFM!M22</f>
        <v>3010.1728499999999</v>
      </c>
    </row>
    <row r="23" spans="1:15" ht="18.75" customHeight="1">
      <c r="A23" s="17">
        <v>12</v>
      </c>
      <c r="B23" s="243" t="s">
        <v>886</v>
      </c>
      <c r="C23" s="18">
        <v>0</v>
      </c>
      <c r="D23" s="18">
        <v>0</v>
      </c>
      <c r="E23" s="18">
        <v>0</v>
      </c>
      <c r="F23" s="24">
        <v>0</v>
      </c>
      <c r="G23" s="18">
        <v>0</v>
      </c>
      <c r="H23" s="25">
        <v>0</v>
      </c>
      <c r="I23" s="25">
        <v>0</v>
      </c>
      <c r="J23" s="25">
        <v>0</v>
      </c>
      <c r="M23" s="954">
        <f t="shared" si="0"/>
        <v>0</v>
      </c>
      <c r="O23" s="954">
        <f>M23+'T5A_PLAN_vs_PRFM '!M23+T5_PLAN_vs_PRFM!M23</f>
        <v>3127.7097000000003</v>
      </c>
    </row>
    <row r="24" spans="1:15" ht="18.75" customHeight="1">
      <c r="A24" s="17">
        <v>13</v>
      </c>
      <c r="B24" s="243" t="s">
        <v>887</v>
      </c>
      <c r="C24" s="18">
        <v>29</v>
      </c>
      <c r="D24" s="18">
        <v>0</v>
      </c>
      <c r="E24" s="18">
        <v>0</v>
      </c>
      <c r="F24" s="24">
        <v>0</v>
      </c>
      <c r="G24" s="18">
        <v>0</v>
      </c>
      <c r="H24" s="25">
        <v>0</v>
      </c>
      <c r="I24" s="25">
        <v>0</v>
      </c>
      <c r="J24" s="25">
        <v>0</v>
      </c>
      <c r="M24" s="954">
        <f t="shared" si="0"/>
        <v>0</v>
      </c>
      <c r="O24" s="954">
        <f>M24+'T5A_PLAN_vs_PRFM '!M24+T5_PLAN_vs_PRFM!M24</f>
        <v>2064.5342999999998</v>
      </c>
    </row>
    <row r="25" spans="1:15" ht="18.75" customHeight="1">
      <c r="A25" s="17">
        <v>14</v>
      </c>
      <c r="B25" s="243" t="s">
        <v>888</v>
      </c>
      <c r="C25" s="18">
        <v>0</v>
      </c>
      <c r="D25" s="18">
        <v>0</v>
      </c>
      <c r="E25" s="18">
        <v>0</v>
      </c>
      <c r="F25" s="24">
        <v>0</v>
      </c>
      <c r="G25" s="18">
        <v>0</v>
      </c>
      <c r="H25" s="25">
        <v>0</v>
      </c>
      <c r="I25" s="25">
        <v>0</v>
      </c>
      <c r="J25" s="25">
        <v>0</v>
      </c>
      <c r="M25" s="954">
        <f t="shared" si="0"/>
        <v>0</v>
      </c>
      <c r="O25" s="954">
        <f>M25+'T5A_PLAN_vs_PRFM '!M25+T5_PLAN_vs_PRFM!M25</f>
        <v>936.79349999999999</v>
      </c>
    </row>
    <row r="26" spans="1:15" s="231" customFormat="1" ht="18.75" customHeight="1">
      <c r="A26" s="230">
        <v>15</v>
      </c>
      <c r="B26" s="243" t="s">
        <v>889</v>
      </c>
      <c r="C26" s="18">
        <v>0</v>
      </c>
      <c r="D26" s="18">
        <v>0</v>
      </c>
      <c r="E26" s="18">
        <v>0</v>
      </c>
      <c r="F26" s="24">
        <v>0</v>
      </c>
      <c r="G26" s="18">
        <v>0</v>
      </c>
      <c r="H26" s="25">
        <v>0</v>
      </c>
      <c r="I26" s="25">
        <v>0</v>
      </c>
      <c r="J26" s="25">
        <v>0</v>
      </c>
      <c r="M26" s="954">
        <f t="shared" si="0"/>
        <v>0</v>
      </c>
      <c r="O26" s="954">
        <f>M26+'T5A_PLAN_vs_PRFM '!M26+T5_PLAN_vs_PRFM!M26</f>
        <v>1726.4754499999999</v>
      </c>
    </row>
    <row r="27" spans="1:15" s="231" customFormat="1" ht="18.75" customHeight="1">
      <c r="A27" s="230">
        <v>16</v>
      </c>
      <c r="B27" s="243" t="s">
        <v>890</v>
      </c>
      <c r="C27" s="18">
        <v>0</v>
      </c>
      <c r="D27" s="18">
        <v>0</v>
      </c>
      <c r="E27" s="18">
        <v>0</v>
      </c>
      <c r="F27" s="24">
        <v>0</v>
      </c>
      <c r="G27" s="18">
        <v>0</v>
      </c>
      <c r="H27" s="25">
        <v>0</v>
      </c>
      <c r="I27" s="25">
        <v>0</v>
      </c>
      <c r="J27" s="25">
        <v>0</v>
      </c>
      <c r="M27" s="954">
        <f t="shared" si="0"/>
        <v>0</v>
      </c>
      <c r="O27" s="954">
        <f>M27+'T5A_PLAN_vs_PRFM '!M27+T5_PLAN_vs_PRFM!M27</f>
        <v>2924.2538999999997</v>
      </c>
    </row>
    <row r="28" spans="1:15" s="231" customFormat="1" ht="18.75" customHeight="1">
      <c r="A28" s="230">
        <v>17</v>
      </c>
      <c r="B28" s="243" t="s">
        <v>891</v>
      </c>
      <c r="C28" s="18">
        <v>0</v>
      </c>
      <c r="D28" s="18">
        <v>0</v>
      </c>
      <c r="E28" s="18">
        <v>0</v>
      </c>
      <c r="F28" s="24">
        <v>0</v>
      </c>
      <c r="G28" s="18">
        <v>0</v>
      </c>
      <c r="H28" s="25">
        <v>0</v>
      </c>
      <c r="I28" s="25">
        <v>0</v>
      </c>
      <c r="J28" s="25">
        <v>0</v>
      </c>
      <c r="M28" s="954">
        <f t="shared" si="0"/>
        <v>0</v>
      </c>
      <c r="O28" s="954">
        <f>M28+'T5A_PLAN_vs_PRFM '!M28+T5_PLAN_vs_PRFM!M28</f>
        <v>1642.48065</v>
      </c>
    </row>
    <row r="29" spans="1:15" s="231" customFormat="1" ht="18.75" customHeight="1">
      <c r="A29" s="230">
        <v>18</v>
      </c>
      <c r="B29" s="243" t="s">
        <v>892</v>
      </c>
      <c r="C29" s="18">
        <v>0</v>
      </c>
      <c r="D29" s="18">
        <v>0</v>
      </c>
      <c r="E29" s="18">
        <v>0</v>
      </c>
      <c r="F29" s="24">
        <v>0</v>
      </c>
      <c r="G29" s="18">
        <v>0</v>
      </c>
      <c r="H29" s="25">
        <v>0</v>
      </c>
      <c r="I29" s="25">
        <v>0</v>
      </c>
      <c r="J29" s="25">
        <v>0</v>
      </c>
      <c r="M29" s="954">
        <f t="shared" si="0"/>
        <v>0</v>
      </c>
      <c r="O29" s="954">
        <f>M29+'T5A_PLAN_vs_PRFM '!M29+T5_PLAN_vs_PRFM!M29</f>
        <v>1667.5065</v>
      </c>
    </row>
    <row r="30" spans="1:15" s="231" customFormat="1" ht="18.75" customHeight="1">
      <c r="A30" s="230">
        <v>19</v>
      </c>
      <c r="B30" s="243" t="s">
        <v>893</v>
      </c>
      <c r="C30" s="18">
        <v>37</v>
      </c>
      <c r="D30" s="18">
        <v>1033</v>
      </c>
      <c r="E30" s="18">
        <v>210</v>
      </c>
      <c r="F30" s="24">
        <v>216930</v>
      </c>
      <c r="G30" s="18">
        <v>37</v>
      </c>
      <c r="H30" s="25">
        <v>217350</v>
      </c>
      <c r="I30" s="25">
        <v>207</v>
      </c>
      <c r="J30" s="25">
        <v>1050</v>
      </c>
      <c r="M30" s="954">
        <f t="shared" si="0"/>
        <v>32.539499999999997</v>
      </c>
      <c r="O30" s="954">
        <f>M30+'T5A_PLAN_vs_PRFM '!M30+T5_PLAN_vs_PRFM!M30</f>
        <v>1525.1212500000001</v>
      </c>
    </row>
    <row r="31" spans="1:15" s="231" customFormat="1" ht="18.75" customHeight="1">
      <c r="A31" s="230">
        <v>20</v>
      </c>
      <c r="B31" s="243" t="s">
        <v>894</v>
      </c>
      <c r="C31" s="18">
        <v>0</v>
      </c>
      <c r="D31" s="18">
        <v>0</v>
      </c>
      <c r="E31" s="18">
        <v>0</v>
      </c>
      <c r="F31" s="24">
        <v>0</v>
      </c>
      <c r="G31" s="18">
        <v>0</v>
      </c>
      <c r="H31" s="25">
        <v>0</v>
      </c>
      <c r="I31" s="25">
        <v>0</v>
      </c>
      <c r="J31" s="25">
        <v>0</v>
      </c>
      <c r="M31" s="954">
        <f t="shared" si="0"/>
        <v>0</v>
      </c>
      <c r="O31" s="954">
        <f>M31+'T5A_PLAN_vs_PRFM '!M31+T5_PLAN_vs_PRFM!M31</f>
        <v>713.71979999999996</v>
      </c>
    </row>
    <row r="32" spans="1:15" s="231" customFormat="1" ht="18.75" customHeight="1">
      <c r="A32" s="230">
        <v>21</v>
      </c>
      <c r="B32" s="243" t="s">
        <v>895</v>
      </c>
      <c r="C32" s="18">
        <v>0</v>
      </c>
      <c r="D32" s="18">
        <v>0</v>
      </c>
      <c r="E32" s="18">
        <v>0</v>
      </c>
      <c r="F32" s="24">
        <v>0</v>
      </c>
      <c r="G32" s="18">
        <v>0</v>
      </c>
      <c r="H32" s="25">
        <v>0</v>
      </c>
      <c r="I32" s="25">
        <v>0</v>
      </c>
      <c r="J32" s="25">
        <v>0</v>
      </c>
      <c r="M32" s="954">
        <f t="shared" si="0"/>
        <v>0</v>
      </c>
      <c r="O32" s="954">
        <f>M32+'T5A_PLAN_vs_PRFM '!M32+T5_PLAN_vs_PRFM!M32</f>
        <v>1302.6865499999999</v>
      </c>
    </row>
    <row r="33" spans="1:15" s="231" customFormat="1" ht="18.75" customHeight="1">
      <c r="A33" s="230">
        <v>22</v>
      </c>
      <c r="B33" s="243" t="s">
        <v>896</v>
      </c>
      <c r="C33" s="18">
        <v>0</v>
      </c>
      <c r="D33" s="18">
        <v>0</v>
      </c>
      <c r="E33" s="18">
        <v>0</v>
      </c>
      <c r="F33" s="24">
        <v>0</v>
      </c>
      <c r="G33" s="18">
        <v>0</v>
      </c>
      <c r="H33" s="25">
        <v>0</v>
      </c>
      <c r="I33" s="25">
        <v>0</v>
      </c>
      <c r="J33" s="25">
        <v>0</v>
      </c>
      <c r="M33" s="954">
        <f t="shared" si="0"/>
        <v>0</v>
      </c>
      <c r="O33" s="954">
        <f>M33+'T5A_PLAN_vs_PRFM '!M33+T5_PLAN_vs_PRFM!M33</f>
        <v>1836.2065499999999</v>
      </c>
    </row>
    <row r="34" spans="1:15" s="231" customFormat="1" ht="18.75" customHeight="1">
      <c r="A34" s="230">
        <v>23</v>
      </c>
      <c r="B34" s="243" t="s">
        <v>897</v>
      </c>
      <c r="C34" s="18">
        <v>29</v>
      </c>
      <c r="D34" s="18">
        <v>909</v>
      </c>
      <c r="E34" s="18">
        <v>236</v>
      </c>
      <c r="F34" s="24">
        <v>214524</v>
      </c>
      <c r="G34" s="18">
        <v>9</v>
      </c>
      <c r="H34" s="25">
        <v>112800</v>
      </c>
      <c r="I34" s="25">
        <v>235</v>
      </c>
      <c r="J34" s="25">
        <v>480</v>
      </c>
      <c r="M34" s="954">
        <f t="shared" si="0"/>
        <v>32.178599999999996</v>
      </c>
      <c r="O34" s="954">
        <f>M34+'T5A_PLAN_vs_PRFM '!M34+T5_PLAN_vs_PRFM!M34</f>
        <v>2293.9776000000002</v>
      </c>
    </row>
    <row r="35" spans="1:15" s="231" customFormat="1" ht="18.75" customHeight="1">
      <c r="A35" s="230">
        <v>24</v>
      </c>
      <c r="B35" s="243" t="s">
        <v>898</v>
      </c>
      <c r="C35" s="18">
        <v>0</v>
      </c>
      <c r="D35" s="18">
        <v>0</v>
      </c>
      <c r="E35" s="18">
        <v>0</v>
      </c>
      <c r="F35" s="24">
        <v>0</v>
      </c>
      <c r="G35" s="18">
        <v>0</v>
      </c>
      <c r="H35" s="25">
        <v>0</v>
      </c>
      <c r="I35" s="25">
        <v>0</v>
      </c>
      <c r="J35" s="25">
        <v>0</v>
      </c>
      <c r="M35" s="954">
        <f t="shared" si="0"/>
        <v>0</v>
      </c>
      <c r="O35" s="954">
        <f>M35+'T5A_PLAN_vs_PRFM '!M35+T5_PLAN_vs_PRFM!M35</f>
        <v>2583.2628</v>
      </c>
    </row>
    <row r="36" spans="1:15" s="231" customFormat="1" ht="18.75" customHeight="1">
      <c r="A36" s="230">
        <v>25</v>
      </c>
      <c r="B36" s="243" t="s">
        <v>899</v>
      </c>
      <c r="C36" s="18"/>
      <c r="D36" s="18"/>
      <c r="E36" s="18"/>
      <c r="F36" s="24"/>
      <c r="G36" s="18"/>
      <c r="H36" s="25"/>
      <c r="I36" s="25"/>
      <c r="J36" s="25"/>
      <c r="M36" s="954">
        <f t="shared" si="0"/>
        <v>0</v>
      </c>
      <c r="O36" s="954">
        <f>M36+'T5A_PLAN_vs_PRFM '!M36+T5_PLAN_vs_PRFM!M36</f>
        <v>2027.3931</v>
      </c>
    </row>
    <row r="37" spans="1:15" s="231" customFormat="1" ht="18.75" customHeight="1">
      <c r="A37" s="230">
        <v>26</v>
      </c>
      <c r="B37" s="243" t="s">
        <v>900</v>
      </c>
      <c r="C37" s="18"/>
      <c r="D37" s="18"/>
      <c r="E37" s="18"/>
      <c r="F37" s="24"/>
      <c r="G37" s="18"/>
      <c r="H37" s="25"/>
      <c r="I37" s="25"/>
      <c r="J37" s="25"/>
      <c r="M37" s="954">
        <f t="shared" si="0"/>
        <v>0</v>
      </c>
      <c r="O37" s="954">
        <f>M37+'T5A_PLAN_vs_PRFM '!M37+T5_PLAN_vs_PRFM!M37</f>
        <v>1995.7067999999999</v>
      </c>
    </row>
    <row r="38" spans="1:15" s="231" customFormat="1" ht="18.75" customHeight="1">
      <c r="A38" s="230">
        <v>27</v>
      </c>
      <c r="B38" s="243" t="s">
        <v>901</v>
      </c>
      <c r="C38" s="18">
        <v>0</v>
      </c>
      <c r="D38" s="18">
        <v>0</v>
      </c>
      <c r="E38" s="18">
        <v>0</v>
      </c>
      <c r="F38" s="24">
        <v>0</v>
      </c>
      <c r="G38" s="18">
        <v>0</v>
      </c>
      <c r="H38" s="25">
        <v>0</v>
      </c>
      <c r="I38" s="25">
        <v>0</v>
      </c>
      <c r="J38" s="25">
        <v>0</v>
      </c>
      <c r="M38" s="954">
        <f t="shared" si="0"/>
        <v>0</v>
      </c>
      <c r="O38" s="954">
        <f>M38+'T5A_PLAN_vs_PRFM '!M38+T5_PLAN_vs_PRFM!M38</f>
        <v>2551.6705499999998</v>
      </c>
    </row>
    <row r="39" spans="1:15" s="231" customFormat="1" ht="18.75" customHeight="1">
      <c r="A39" s="230">
        <v>28</v>
      </c>
      <c r="B39" s="243" t="s">
        <v>902</v>
      </c>
      <c r="C39" s="18">
        <v>0</v>
      </c>
      <c r="D39" s="18">
        <v>0</v>
      </c>
      <c r="E39" s="18">
        <v>0</v>
      </c>
      <c r="F39" s="24">
        <v>0</v>
      </c>
      <c r="G39" s="18">
        <v>0</v>
      </c>
      <c r="H39" s="25">
        <v>0</v>
      </c>
      <c r="I39" s="25">
        <v>0</v>
      </c>
      <c r="J39" s="25">
        <v>0</v>
      </c>
      <c r="M39" s="954">
        <f t="shared" si="0"/>
        <v>0</v>
      </c>
      <c r="O39" s="954">
        <f>M39+'T5A_PLAN_vs_PRFM '!M39+T5_PLAN_vs_PRFM!M39</f>
        <v>2034.41265</v>
      </c>
    </row>
    <row r="40" spans="1:15" s="231" customFormat="1" ht="18.75" customHeight="1">
      <c r="A40" s="230">
        <v>29</v>
      </c>
      <c r="B40" s="243" t="s">
        <v>903</v>
      </c>
      <c r="C40" s="18">
        <v>13</v>
      </c>
      <c r="D40" s="18">
        <v>413</v>
      </c>
      <c r="E40" s="18">
        <v>234</v>
      </c>
      <c r="F40" s="24">
        <v>96642</v>
      </c>
      <c r="G40" s="18">
        <v>8</v>
      </c>
      <c r="H40" s="25">
        <v>46893</v>
      </c>
      <c r="I40" s="25">
        <v>203</v>
      </c>
      <c r="J40" s="25">
        <v>231</v>
      </c>
      <c r="M40" s="954">
        <f t="shared" si="0"/>
        <v>14.496299999999998</v>
      </c>
      <c r="O40" s="954">
        <f>M40+'T5A_PLAN_vs_PRFM '!M40+T5_PLAN_vs_PRFM!M40</f>
        <v>1353.9991500000001</v>
      </c>
    </row>
    <row r="41" spans="1:15" s="231" customFormat="1" ht="18.75" customHeight="1">
      <c r="A41" s="230">
        <v>30</v>
      </c>
      <c r="B41" s="243" t="s">
        <v>904</v>
      </c>
      <c r="C41" s="18">
        <v>0</v>
      </c>
      <c r="D41" s="18">
        <v>0</v>
      </c>
      <c r="E41" s="18">
        <v>0</v>
      </c>
      <c r="F41" s="24">
        <v>0</v>
      </c>
      <c r="G41" s="18">
        <v>0</v>
      </c>
      <c r="H41" s="25">
        <v>0</v>
      </c>
      <c r="I41" s="25">
        <v>0</v>
      </c>
      <c r="J41" s="25">
        <v>0</v>
      </c>
      <c r="M41" s="954">
        <f t="shared" si="0"/>
        <v>0</v>
      </c>
      <c r="O41" s="954">
        <f>M41+'T5A_PLAN_vs_PRFM '!M41+T5_PLAN_vs_PRFM!M41</f>
        <v>2399.8652999999999</v>
      </c>
    </row>
    <row r="42" spans="1:15" s="231" customFormat="1" ht="18.75" customHeight="1">
      <c r="A42" s="230">
        <v>31</v>
      </c>
      <c r="B42" s="243" t="s">
        <v>905</v>
      </c>
      <c r="C42" s="18">
        <v>0</v>
      </c>
      <c r="D42" s="18">
        <v>0</v>
      </c>
      <c r="E42" s="18">
        <v>0</v>
      </c>
      <c r="F42" s="24">
        <v>0</v>
      </c>
      <c r="G42" s="18">
        <v>0</v>
      </c>
      <c r="H42" s="25">
        <v>0</v>
      </c>
      <c r="I42" s="25">
        <v>0</v>
      </c>
      <c r="J42" s="25">
        <v>0</v>
      </c>
      <c r="M42" s="954">
        <f t="shared" si="0"/>
        <v>0</v>
      </c>
      <c r="O42" s="954">
        <f>M42+'T5A_PLAN_vs_PRFM '!M42+T5_PLAN_vs_PRFM!M42</f>
        <v>1153.2316000000001</v>
      </c>
    </row>
    <row r="43" spans="1:15" s="231" customFormat="1" ht="18.75" customHeight="1">
      <c r="A43" s="230">
        <v>32</v>
      </c>
      <c r="B43" s="243" t="s">
        <v>906</v>
      </c>
      <c r="C43" s="18">
        <v>0</v>
      </c>
      <c r="D43" s="18">
        <v>0</v>
      </c>
      <c r="E43" s="18">
        <v>0</v>
      </c>
      <c r="F43" s="24">
        <v>0</v>
      </c>
      <c r="G43" s="18">
        <v>0</v>
      </c>
      <c r="H43" s="25">
        <v>0</v>
      </c>
      <c r="I43" s="25">
        <v>0</v>
      </c>
      <c r="J43" s="25">
        <v>0</v>
      </c>
      <c r="M43" s="954">
        <f t="shared" si="0"/>
        <v>0</v>
      </c>
      <c r="O43" s="954">
        <f>M43+'T5A_PLAN_vs_PRFM '!M43+T5_PLAN_vs_PRFM!M43</f>
        <v>982.33515</v>
      </c>
    </row>
    <row r="44" spans="1:15" s="231" customFormat="1" ht="18.75" customHeight="1">
      <c r="A44" s="230">
        <v>33</v>
      </c>
      <c r="B44" s="243" t="s">
        <v>907</v>
      </c>
      <c r="C44" s="18">
        <v>0</v>
      </c>
      <c r="D44" s="18">
        <v>0</v>
      </c>
      <c r="E44" s="18">
        <v>0</v>
      </c>
      <c r="F44" s="24">
        <v>0</v>
      </c>
      <c r="G44" s="18">
        <v>0</v>
      </c>
      <c r="H44" s="25">
        <v>0</v>
      </c>
      <c r="I44" s="25">
        <v>0</v>
      </c>
      <c r="J44" s="25">
        <v>0</v>
      </c>
      <c r="M44" s="954">
        <f t="shared" si="0"/>
        <v>0</v>
      </c>
      <c r="O44" s="954">
        <f>M44+'T5A_PLAN_vs_PRFM '!M44+T5_PLAN_vs_PRFM!M44</f>
        <v>2050.4268000000002</v>
      </c>
    </row>
    <row r="45" spans="1:15" s="231" customFormat="1" ht="18.75" customHeight="1">
      <c r="A45" s="230">
        <v>34</v>
      </c>
      <c r="B45" s="243" t="s">
        <v>908</v>
      </c>
      <c r="C45" s="18">
        <v>0</v>
      </c>
      <c r="D45" s="18">
        <v>0</v>
      </c>
      <c r="E45" s="18">
        <v>0</v>
      </c>
      <c r="F45" s="24">
        <v>0</v>
      </c>
      <c r="G45" s="18">
        <v>0</v>
      </c>
      <c r="H45" s="25">
        <v>0</v>
      </c>
      <c r="I45" s="25">
        <v>0</v>
      </c>
      <c r="J45" s="25">
        <v>0</v>
      </c>
      <c r="M45" s="954">
        <f t="shared" si="0"/>
        <v>0</v>
      </c>
      <c r="O45" s="954">
        <f>M45+'T5A_PLAN_vs_PRFM '!M45+T5_PLAN_vs_PRFM!M45</f>
        <v>2130.3180000000002</v>
      </c>
    </row>
    <row r="46" spans="1:15" s="231" customFormat="1" ht="18.75" customHeight="1">
      <c r="A46" s="230">
        <v>35</v>
      </c>
      <c r="B46" s="243" t="s">
        <v>909</v>
      </c>
      <c r="C46" s="18">
        <v>18</v>
      </c>
      <c r="D46" s="18">
        <v>453</v>
      </c>
      <c r="E46" s="18">
        <v>216</v>
      </c>
      <c r="F46" s="24">
        <v>97848</v>
      </c>
      <c r="G46" s="18">
        <v>18</v>
      </c>
      <c r="H46" s="25">
        <v>136532</v>
      </c>
      <c r="I46" s="25">
        <v>214</v>
      </c>
      <c r="J46" s="25">
        <v>638</v>
      </c>
      <c r="M46" s="954">
        <f t="shared" si="0"/>
        <v>14.677199999999999</v>
      </c>
      <c r="O46" s="954">
        <f>M46+'T5A_PLAN_vs_PRFM '!M46+T5_PLAN_vs_PRFM!M46</f>
        <v>2088.4326000000001</v>
      </c>
    </row>
    <row r="47" spans="1:15" s="231" customFormat="1" ht="18.75" customHeight="1">
      <c r="A47" s="230">
        <v>36</v>
      </c>
      <c r="B47" s="243" t="s">
        <v>910</v>
      </c>
      <c r="C47" s="18">
        <v>0</v>
      </c>
      <c r="D47" s="18">
        <v>0</v>
      </c>
      <c r="E47" s="18">
        <v>0</v>
      </c>
      <c r="F47" s="24">
        <v>0</v>
      </c>
      <c r="G47" s="18">
        <v>0</v>
      </c>
      <c r="H47" s="25">
        <v>0</v>
      </c>
      <c r="I47" s="25">
        <v>0</v>
      </c>
      <c r="J47" s="25">
        <v>0</v>
      </c>
      <c r="M47" s="954">
        <f t="shared" si="0"/>
        <v>0</v>
      </c>
      <c r="O47" s="954">
        <f>M47+'T5A_PLAN_vs_PRFM '!M47+T5_PLAN_vs_PRFM!M47</f>
        <v>1475.43075</v>
      </c>
    </row>
    <row r="48" spans="1:15" s="231" customFormat="1" ht="18.75" customHeight="1">
      <c r="A48" s="230">
        <v>37</v>
      </c>
      <c r="B48" s="243" t="s">
        <v>911</v>
      </c>
      <c r="C48" s="18">
        <v>38</v>
      </c>
      <c r="D48" s="18">
        <v>1203</v>
      </c>
      <c r="E48" s="18">
        <v>235</v>
      </c>
      <c r="F48" s="24">
        <v>282705</v>
      </c>
      <c r="G48" s="18">
        <v>38</v>
      </c>
      <c r="H48" s="25">
        <v>296264</v>
      </c>
      <c r="I48" s="25">
        <v>232</v>
      </c>
      <c r="J48" s="25">
        <v>1277</v>
      </c>
      <c r="M48" s="954">
        <f t="shared" si="0"/>
        <v>42.405749999999998</v>
      </c>
      <c r="O48" s="954">
        <f>M48+'T5A_PLAN_vs_PRFM '!M48+T5_PLAN_vs_PRFM!M48</f>
        <v>2957.0323499999995</v>
      </c>
    </row>
    <row r="49" spans="1:15" s="231" customFormat="1" ht="18.75" customHeight="1">
      <c r="A49" s="230">
        <v>38</v>
      </c>
      <c r="B49" s="243" t="s">
        <v>912</v>
      </c>
      <c r="C49" s="18">
        <v>0</v>
      </c>
      <c r="D49" s="18">
        <v>0</v>
      </c>
      <c r="E49" s="18">
        <v>0</v>
      </c>
      <c r="F49" s="24">
        <v>0</v>
      </c>
      <c r="G49" s="18">
        <v>0</v>
      </c>
      <c r="H49" s="25">
        <v>0</v>
      </c>
      <c r="I49" s="25">
        <v>0</v>
      </c>
      <c r="J49" s="25">
        <v>0</v>
      </c>
      <c r="M49" s="954">
        <f t="shared" si="0"/>
        <v>0</v>
      </c>
      <c r="O49" s="954">
        <f>M49+'T5A_PLAN_vs_PRFM '!M49+T5_PLAN_vs_PRFM!M49</f>
        <v>3246.7379999999998</v>
      </c>
    </row>
    <row r="50" spans="1:15" s="231" customFormat="1" ht="18.75" customHeight="1">
      <c r="A50" s="230">
        <v>39</v>
      </c>
      <c r="B50" s="243" t="s">
        <v>913</v>
      </c>
      <c r="C50" s="18">
        <v>0</v>
      </c>
      <c r="D50" s="18">
        <v>0</v>
      </c>
      <c r="E50" s="18">
        <v>0</v>
      </c>
      <c r="F50" s="24">
        <v>0</v>
      </c>
      <c r="G50" s="18">
        <v>0</v>
      </c>
      <c r="H50" s="25">
        <v>0</v>
      </c>
      <c r="I50" s="25">
        <v>0</v>
      </c>
      <c r="J50" s="25">
        <v>0</v>
      </c>
      <c r="M50" s="954">
        <f t="shared" si="0"/>
        <v>0</v>
      </c>
      <c r="O50" s="954">
        <f>M50+'T5A_PLAN_vs_PRFM '!M50+T5_PLAN_vs_PRFM!M50</f>
        <v>2880.8199</v>
      </c>
    </row>
    <row r="51" spans="1:15" s="231" customFormat="1" ht="18.75" customHeight="1">
      <c r="A51" s="230">
        <v>40</v>
      </c>
      <c r="B51" s="243" t="s">
        <v>914</v>
      </c>
      <c r="C51" s="18"/>
      <c r="D51" s="18">
        <v>0</v>
      </c>
      <c r="E51" s="18">
        <v>0</v>
      </c>
      <c r="F51" s="24">
        <v>0</v>
      </c>
      <c r="G51" s="18">
        <v>0</v>
      </c>
      <c r="H51" s="25">
        <v>0</v>
      </c>
      <c r="I51" s="25">
        <v>0</v>
      </c>
      <c r="J51" s="25">
        <v>0</v>
      </c>
      <c r="M51" s="954">
        <f t="shared" si="0"/>
        <v>0</v>
      </c>
      <c r="O51" s="954">
        <f>M51+'T5A_PLAN_vs_PRFM '!M51+T5_PLAN_vs_PRFM!M51</f>
        <v>1677.89075</v>
      </c>
    </row>
    <row r="52" spans="1:15" s="231" customFormat="1" ht="18.75" customHeight="1">
      <c r="A52" s="230">
        <v>41</v>
      </c>
      <c r="B52" s="243" t="s">
        <v>915</v>
      </c>
      <c r="C52" s="18">
        <v>0</v>
      </c>
      <c r="D52" s="18">
        <v>0</v>
      </c>
      <c r="E52" s="18">
        <v>0</v>
      </c>
      <c r="F52" s="24">
        <v>0</v>
      </c>
      <c r="G52" s="18">
        <v>0</v>
      </c>
      <c r="H52" s="25">
        <v>0</v>
      </c>
      <c r="I52" s="25">
        <v>0</v>
      </c>
      <c r="J52" s="25">
        <v>0</v>
      </c>
      <c r="M52" s="954">
        <f t="shared" si="0"/>
        <v>0</v>
      </c>
      <c r="O52" s="954">
        <f>M52+'T5A_PLAN_vs_PRFM '!M52+T5_PLAN_vs_PRFM!M52</f>
        <v>2055.0095999999999</v>
      </c>
    </row>
    <row r="53" spans="1:15" s="231" customFormat="1" ht="18.75" customHeight="1">
      <c r="A53" s="230">
        <v>42</v>
      </c>
      <c r="B53" s="243" t="s">
        <v>916</v>
      </c>
      <c r="C53" s="18">
        <v>0</v>
      </c>
      <c r="D53" s="18">
        <v>0</v>
      </c>
      <c r="E53" s="18">
        <v>0</v>
      </c>
      <c r="F53" s="24">
        <v>0</v>
      </c>
      <c r="G53" s="18">
        <v>0</v>
      </c>
      <c r="H53" s="25">
        <v>0</v>
      </c>
      <c r="I53" s="25">
        <v>0</v>
      </c>
      <c r="J53" s="25">
        <v>0</v>
      </c>
      <c r="M53" s="954">
        <f t="shared" si="0"/>
        <v>0</v>
      </c>
      <c r="O53" s="954">
        <f>M53+'T5A_PLAN_vs_PRFM '!M53+T5_PLAN_vs_PRFM!M53</f>
        <v>1853.13555</v>
      </c>
    </row>
    <row r="54" spans="1:15" s="231" customFormat="1" ht="18.75" customHeight="1">
      <c r="A54" s="230">
        <v>43</v>
      </c>
      <c r="B54" s="243" t="s">
        <v>917</v>
      </c>
      <c r="C54" s="18">
        <v>0</v>
      </c>
      <c r="D54" s="18">
        <v>0</v>
      </c>
      <c r="E54" s="18">
        <v>0</v>
      </c>
      <c r="F54" s="24">
        <v>0</v>
      </c>
      <c r="G54" s="18">
        <v>0</v>
      </c>
      <c r="H54" s="25">
        <v>0</v>
      </c>
      <c r="I54" s="25">
        <v>0</v>
      </c>
      <c r="J54" s="25">
        <v>0</v>
      </c>
      <c r="M54" s="954">
        <f t="shared" si="0"/>
        <v>0</v>
      </c>
      <c r="O54" s="954">
        <f>M54+'T5A_PLAN_vs_PRFM '!M54+T5_PLAN_vs_PRFM!M54</f>
        <v>848.82690000000002</v>
      </c>
    </row>
    <row r="55" spans="1:15" ht="18.75" customHeight="1">
      <c r="A55" s="230">
        <v>44</v>
      </c>
      <c r="B55" s="243" t="s">
        <v>918</v>
      </c>
      <c r="C55" s="18">
        <v>0</v>
      </c>
      <c r="D55" s="18">
        <v>0</v>
      </c>
      <c r="E55" s="18">
        <v>0</v>
      </c>
      <c r="F55" s="24">
        <v>0</v>
      </c>
      <c r="G55" s="18">
        <v>0</v>
      </c>
      <c r="H55" s="25">
        <v>0</v>
      </c>
      <c r="I55" s="25">
        <v>0</v>
      </c>
      <c r="J55" s="25">
        <v>0</v>
      </c>
      <c r="M55" s="954">
        <f t="shared" si="0"/>
        <v>0</v>
      </c>
      <c r="O55" s="954">
        <f>M55+'T5A_PLAN_vs_PRFM '!M55+T5_PLAN_vs_PRFM!M55</f>
        <v>1217.691</v>
      </c>
    </row>
    <row r="56" spans="1:15" s="231" customFormat="1" ht="18.75" customHeight="1">
      <c r="A56" s="230">
        <v>45</v>
      </c>
      <c r="B56" s="243" t="s">
        <v>919</v>
      </c>
      <c r="C56" s="18"/>
      <c r="D56" s="18">
        <v>0</v>
      </c>
      <c r="E56" s="18">
        <v>0</v>
      </c>
      <c r="F56" s="24">
        <v>0</v>
      </c>
      <c r="G56" s="18">
        <v>0</v>
      </c>
      <c r="H56" s="25">
        <v>0</v>
      </c>
      <c r="I56" s="25">
        <v>0</v>
      </c>
      <c r="J56" s="25">
        <v>0</v>
      </c>
      <c r="M56" s="954">
        <f t="shared" si="0"/>
        <v>0</v>
      </c>
      <c r="O56" s="954">
        <f>M56+'T5A_PLAN_vs_PRFM '!M56+T5_PLAN_vs_PRFM!M56</f>
        <v>2924.5531499999997</v>
      </c>
    </row>
    <row r="57" spans="1:15" s="231" customFormat="1" ht="18.75" customHeight="1">
      <c r="A57" s="230">
        <v>46</v>
      </c>
      <c r="B57" s="243" t="s">
        <v>920</v>
      </c>
      <c r="C57" s="18">
        <v>0</v>
      </c>
      <c r="D57" s="18">
        <v>0</v>
      </c>
      <c r="E57" s="18">
        <v>0</v>
      </c>
      <c r="F57" s="24">
        <v>0</v>
      </c>
      <c r="G57" s="18">
        <v>0</v>
      </c>
      <c r="H57" s="25">
        <v>0</v>
      </c>
      <c r="I57" s="25">
        <v>0</v>
      </c>
      <c r="J57" s="25">
        <v>0</v>
      </c>
      <c r="M57" s="954">
        <f t="shared" si="0"/>
        <v>0</v>
      </c>
      <c r="O57" s="954">
        <f>M57+'T5A_PLAN_vs_PRFM '!M57+T5_PLAN_vs_PRFM!M57</f>
        <v>2472.6343500000003</v>
      </c>
    </row>
    <row r="58" spans="1:15" s="231" customFormat="1" ht="18.75" customHeight="1">
      <c r="A58" s="230">
        <v>47</v>
      </c>
      <c r="B58" s="243" t="s">
        <v>921</v>
      </c>
      <c r="C58" s="18">
        <v>0</v>
      </c>
      <c r="D58" s="18">
        <v>0</v>
      </c>
      <c r="E58" s="18">
        <v>0</v>
      </c>
      <c r="F58" s="24">
        <v>0</v>
      </c>
      <c r="G58" s="18">
        <v>0</v>
      </c>
      <c r="H58" s="25">
        <v>0</v>
      </c>
      <c r="I58" s="25">
        <v>0</v>
      </c>
      <c r="J58" s="25">
        <v>0</v>
      </c>
      <c r="M58" s="954">
        <f t="shared" si="0"/>
        <v>0</v>
      </c>
      <c r="O58" s="954">
        <f>M58+'T5A_PLAN_vs_PRFM '!M58+T5_PLAN_vs_PRFM!M58</f>
        <v>2283.3202499999998</v>
      </c>
    </row>
    <row r="59" spans="1:15" s="231" customFormat="1" ht="18.75" customHeight="1">
      <c r="A59" s="230">
        <v>48</v>
      </c>
      <c r="B59" s="243" t="s">
        <v>922</v>
      </c>
      <c r="C59" s="18">
        <v>0</v>
      </c>
      <c r="D59" s="18">
        <v>0</v>
      </c>
      <c r="E59" s="18">
        <v>0</v>
      </c>
      <c r="F59" s="24">
        <v>0</v>
      </c>
      <c r="G59" s="18">
        <v>0</v>
      </c>
      <c r="H59" s="25">
        <v>0</v>
      </c>
      <c r="I59" s="25">
        <v>0</v>
      </c>
      <c r="J59" s="25">
        <v>0</v>
      </c>
      <c r="M59" s="954">
        <f t="shared" si="0"/>
        <v>0</v>
      </c>
      <c r="O59" s="954">
        <f>M59+'T5A_PLAN_vs_PRFM '!M59+T5_PLAN_vs_PRFM!M59</f>
        <v>2718.2659999999996</v>
      </c>
    </row>
    <row r="60" spans="1:15" s="231" customFormat="1" ht="18.75" customHeight="1">
      <c r="A60" s="230">
        <v>49</v>
      </c>
      <c r="B60" s="243" t="s">
        <v>923</v>
      </c>
      <c r="C60" s="18">
        <v>0</v>
      </c>
      <c r="D60" s="18">
        <v>0</v>
      </c>
      <c r="E60" s="18">
        <v>0</v>
      </c>
      <c r="F60" s="24">
        <v>0</v>
      </c>
      <c r="G60" s="18">
        <v>0</v>
      </c>
      <c r="H60" s="25">
        <v>0</v>
      </c>
      <c r="I60" s="25">
        <v>0</v>
      </c>
      <c r="J60" s="25">
        <v>0</v>
      </c>
      <c r="M60" s="954">
        <f t="shared" si="0"/>
        <v>0</v>
      </c>
      <c r="O60" s="954">
        <f>M60+'T5A_PLAN_vs_PRFM '!M60+T5_PLAN_vs_PRFM!M60</f>
        <v>1772.0815499999999</v>
      </c>
    </row>
    <row r="61" spans="1:15" s="231" customFormat="1" ht="18.75" customHeight="1">
      <c r="A61" s="230">
        <v>50</v>
      </c>
      <c r="B61" s="243" t="s">
        <v>924</v>
      </c>
      <c r="C61" s="18">
        <v>0</v>
      </c>
      <c r="D61" s="18">
        <v>0</v>
      </c>
      <c r="E61" s="18">
        <v>0</v>
      </c>
      <c r="F61" s="24">
        <v>0</v>
      </c>
      <c r="G61" s="18">
        <v>0</v>
      </c>
      <c r="H61" s="25">
        <v>0</v>
      </c>
      <c r="I61" s="25">
        <v>0</v>
      </c>
      <c r="J61" s="25">
        <v>0</v>
      </c>
      <c r="M61" s="954">
        <f t="shared" si="0"/>
        <v>0</v>
      </c>
      <c r="O61" s="954">
        <f>M61+'T5A_PLAN_vs_PRFM '!M61+T5_PLAN_vs_PRFM!M61</f>
        <v>1156.8406500000001</v>
      </c>
    </row>
    <row r="62" spans="1:15" ht="18.75" customHeight="1">
      <c r="A62" s="230">
        <v>51</v>
      </c>
      <c r="B62" s="243" t="s">
        <v>925</v>
      </c>
      <c r="C62" s="18">
        <v>0</v>
      </c>
      <c r="D62" s="18">
        <v>0</v>
      </c>
      <c r="E62" s="18">
        <v>0</v>
      </c>
      <c r="F62" s="24">
        <v>0</v>
      </c>
      <c r="G62" s="18">
        <v>0</v>
      </c>
      <c r="H62" s="25">
        <v>0</v>
      </c>
      <c r="I62" s="25">
        <v>0</v>
      </c>
      <c r="J62" s="25">
        <v>0</v>
      </c>
      <c r="M62" s="954">
        <f t="shared" si="0"/>
        <v>0</v>
      </c>
      <c r="O62" s="954">
        <f>M62+'T5A_PLAN_vs_PRFM '!M62+T5_PLAN_vs_PRFM!M62</f>
        <v>2403.5246999999999</v>
      </c>
    </row>
    <row r="63" spans="1:15" ht="18.75" customHeight="1">
      <c r="A63" s="3" t="s">
        <v>19</v>
      </c>
      <c r="B63" s="26"/>
      <c r="C63" s="26">
        <f>SUM(C12:C62)</f>
        <v>194</v>
      </c>
      <c r="D63" s="26">
        <f>SUM(D12:D62)</f>
        <v>4744</v>
      </c>
      <c r="E63" s="26">
        <v>220</v>
      </c>
      <c r="F63" s="276">
        <f>SUM(F12:F62)</f>
        <v>1080904</v>
      </c>
      <c r="G63" s="276">
        <f>SUM(G12:G62)</f>
        <v>140</v>
      </c>
      <c r="H63" s="275">
        <f>SUM(H12:H62)</f>
        <v>978967</v>
      </c>
      <c r="I63" s="275">
        <v>221</v>
      </c>
      <c r="J63" s="275">
        <f>SUM(J12:J62)</f>
        <v>4405</v>
      </c>
      <c r="O63" s="16">
        <f>SUM(O12:O62)</f>
        <v>98653.210550000047</v>
      </c>
    </row>
    <row r="64" spans="1:15">
      <c r="A64" s="12"/>
      <c r="B64" s="27"/>
      <c r="C64" s="27"/>
      <c r="D64" s="20"/>
      <c r="E64" s="20"/>
      <c r="F64" s="20"/>
      <c r="G64" s="20"/>
      <c r="H64" s="20"/>
      <c r="I64" s="20"/>
      <c r="J64" s="20"/>
    </row>
    <row r="65" spans="1:15">
      <c r="A65" s="1099" t="s">
        <v>706</v>
      </c>
      <c r="B65" s="1099"/>
      <c r="C65" s="1099"/>
      <c r="D65" s="1099"/>
      <c r="E65" s="1099"/>
      <c r="F65" s="1099"/>
      <c r="G65" s="1099"/>
      <c r="H65" s="1099"/>
      <c r="I65" s="20"/>
      <c r="J65" s="20"/>
    </row>
    <row r="66" spans="1:15">
      <c r="A66" s="12"/>
      <c r="B66" s="27"/>
      <c r="C66" s="27"/>
      <c r="D66" s="20"/>
      <c r="E66" s="20"/>
      <c r="F66" s="20"/>
      <c r="G66" s="20"/>
      <c r="H66" s="20"/>
      <c r="I66" s="20"/>
      <c r="J66" s="20"/>
    </row>
    <row r="67" spans="1:15" ht="15.75" customHeight="1">
      <c r="A67" s="15" t="s">
        <v>12</v>
      </c>
      <c r="B67" s="15"/>
      <c r="C67" s="15"/>
      <c r="D67" s="15"/>
      <c r="E67" s="15">
        <f>D63-4744</f>
        <v>0</v>
      </c>
      <c r="F67" s="15"/>
      <c r="G67" s="15"/>
      <c r="I67" s="1000" t="s">
        <v>13</v>
      </c>
      <c r="J67" s="1000"/>
      <c r="O67" s="470">
        <f>O63*1500/100000</f>
        <v>1479.7981582500008</v>
      </c>
    </row>
    <row r="68" spans="1:15" ht="12.75" customHeight="1">
      <c r="A68" s="1013" t="s">
        <v>14</v>
      </c>
      <c r="B68" s="1013"/>
      <c r="C68" s="1013"/>
      <c r="D68" s="1013"/>
      <c r="E68" s="1013"/>
      <c r="F68" s="1013"/>
      <c r="G68" s="1013"/>
      <c r="H68" s="1013"/>
      <c r="I68" s="1013"/>
      <c r="J68" s="1013"/>
    </row>
    <row r="69" spans="1:15" ht="12.75" customHeight="1">
      <c r="A69" s="1013" t="s">
        <v>20</v>
      </c>
      <c r="B69" s="1013"/>
      <c r="C69" s="1013"/>
      <c r="D69" s="1013"/>
      <c r="E69" s="1013"/>
      <c r="F69" s="1013"/>
      <c r="G69" s="1013"/>
      <c r="H69" s="1013"/>
      <c r="I69" s="1013"/>
      <c r="J69" s="1013"/>
    </row>
    <row r="70" spans="1:15">
      <c r="A70" s="15"/>
      <c r="B70" s="15"/>
      <c r="C70" s="15"/>
      <c r="E70" s="15"/>
      <c r="H70" s="989" t="s">
        <v>85</v>
      </c>
      <c r="I70" s="989"/>
      <c r="J70" s="989"/>
    </row>
    <row r="74" spans="1:15">
      <c r="A74" s="1100"/>
      <c r="B74" s="1100"/>
      <c r="C74" s="1100"/>
      <c r="D74" s="1100"/>
      <c r="E74" s="1100"/>
      <c r="F74" s="1100"/>
      <c r="G74" s="1100"/>
      <c r="H74" s="1100"/>
      <c r="I74" s="1100"/>
      <c r="J74" s="1100"/>
    </row>
    <row r="76" spans="1:15">
      <c r="A76" s="1100"/>
      <c r="B76" s="1100"/>
      <c r="C76" s="1100"/>
      <c r="D76" s="1100"/>
      <c r="E76" s="1100"/>
      <c r="F76" s="1100"/>
      <c r="G76" s="1100"/>
      <c r="H76" s="1100"/>
      <c r="I76" s="1100"/>
      <c r="J76" s="1100"/>
    </row>
  </sheetData>
  <mergeCells count="17">
    <mergeCell ref="E1:I1"/>
    <mergeCell ref="A2:J2"/>
    <mergeCell ref="A3:J3"/>
    <mergeCell ref="A5:J5"/>
    <mergeCell ref="H8:J8"/>
    <mergeCell ref="A8:C8"/>
    <mergeCell ref="A69:J69"/>
    <mergeCell ref="H70:J70"/>
    <mergeCell ref="A74:J74"/>
    <mergeCell ref="A76:J76"/>
    <mergeCell ref="A9:A10"/>
    <mergeCell ref="B9:B10"/>
    <mergeCell ref="C9:F9"/>
    <mergeCell ref="G9:J9"/>
    <mergeCell ref="I67:J67"/>
    <mergeCell ref="A68:J68"/>
    <mergeCell ref="A65:H65"/>
  </mergeCells>
  <printOptions horizontalCentered="1"/>
  <pageMargins left="0.70866141732283505" right="0.70866141732283505" top="0.23622047244094499" bottom="0" header="0.31496062992126" footer="0.31496062992126"/>
  <pageSetup paperSize="9" scale="83" orientation="landscape" r:id="rId1"/>
  <rowBreaks count="1" manualBreakCount="1">
    <brk id="36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SheetLayoutView="90" workbookViewId="0">
      <pane ySplit="11" topLeftCell="A54" activePane="bottomLeft" state="frozen"/>
      <selection pane="bottomLeft"/>
    </sheetView>
  </sheetViews>
  <sheetFormatPr defaultRowHeight="12.75"/>
  <cols>
    <col min="1" max="1" width="7.42578125" style="299" customWidth="1"/>
    <col min="2" max="2" width="19.140625" style="299" customWidth="1"/>
    <col min="3" max="9" width="16.7109375" style="299" customWidth="1"/>
    <col min="10" max="10" width="19.140625" style="299" customWidth="1"/>
    <col min="11" max="16384" width="9.140625" style="299"/>
  </cols>
  <sheetData>
    <row r="1" spans="1:16" customFormat="1">
      <c r="E1" s="990"/>
      <c r="F1" s="990"/>
      <c r="G1" s="990"/>
      <c r="H1" s="990"/>
      <c r="I1" s="990"/>
      <c r="J1" s="291" t="s">
        <v>362</v>
      </c>
    </row>
    <row r="2" spans="1:16" customFormat="1" ht="15">
      <c r="A2" s="1094" t="s">
        <v>0</v>
      </c>
      <c r="B2" s="1094"/>
      <c r="C2" s="1094"/>
      <c r="D2" s="1094"/>
      <c r="E2" s="1094"/>
      <c r="F2" s="1094"/>
      <c r="G2" s="1094"/>
      <c r="H2" s="1094"/>
      <c r="I2" s="1094"/>
      <c r="J2" s="1094"/>
    </row>
    <row r="3" spans="1:16" customFormat="1" ht="20.25">
      <c r="A3" s="987" t="s">
        <v>734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6" customFormat="1" ht="14.25" customHeight="1"/>
    <row r="5" spans="1:16" ht="15.75">
      <c r="A5" s="1095" t="s">
        <v>797</v>
      </c>
      <c r="B5" s="1095"/>
      <c r="C5" s="1095"/>
      <c r="D5" s="1095"/>
      <c r="E5" s="1095"/>
      <c r="F5" s="1095"/>
      <c r="G5" s="1095"/>
      <c r="H5" s="1095"/>
      <c r="I5" s="1095"/>
      <c r="J5" s="1095"/>
    </row>
    <row r="6" spans="1:16" ht="13.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6" ht="0.75" customHeight="1"/>
    <row r="8" spans="1:16">
      <c r="A8" s="989" t="s">
        <v>1034</v>
      </c>
      <c r="B8" s="989"/>
      <c r="C8" s="287"/>
      <c r="H8" s="1083" t="s">
        <v>814</v>
      </c>
      <c r="I8" s="1083"/>
      <c r="J8" s="1083"/>
    </row>
    <row r="9" spans="1:16">
      <c r="A9" s="983" t="s">
        <v>2</v>
      </c>
      <c r="B9" s="983" t="s">
        <v>3</v>
      </c>
      <c r="C9" s="978" t="s">
        <v>793</v>
      </c>
      <c r="D9" s="978"/>
      <c r="E9" s="978"/>
      <c r="F9" s="978"/>
      <c r="G9" s="978" t="s">
        <v>105</v>
      </c>
      <c r="H9" s="978"/>
      <c r="I9" s="978"/>
      <c r="J9" s="978"/>
      <c r="O9" s="18"/>
      <c r="P9" s="20"/>
    </row>
    <row r="10" spans="1:16" ht="51" customHeight="1">
      <c r="A10" s="983"/>
      <c r="B10" s="983"/>
      <c r="C10" s="290" t="s">
        <v>185</v>
      </c>
      <c r="D10" s="290" t="s">
        <v>17</v>
      </c>
      <c r="E10" s="32" t="s">
        <v>364</v>
      </c>
      <c r="F10" s="290" t="s">
        <v>201</v>
      </c>
      <c r="G10" s="290" t="s">
        <v>185</v>
      </c>
      <c r="H10" s="23" t="s">
        <v>18</v>
      </c>
      <c r="I10" s="23" t="s">
        <v>704</v>
      </c>
      <c r="J10" s="290" t="s">
        <v>705</v>
      </c>
    </row>
    <row r="11" spans="1:16">
      <c r="A11" s="290">
        <v>1</v>
      </c>
      <c r="B11" s="290">
        <v>2</v>
      </c>
      <c r="C11" s="290">
        <v>3</v>
      </c>
      <c r="D11" s="290">
        <v>4</v>
      </c>
      <c r="E11" s="290">
        <v>5</v>
      </c>
      <c r="F11" s="290">
        <v>6</v>
      </c>
      <c r="G11" s="290">
        <v>7</v>
      </c>
      <c r="H11" s="290">
        <v>8</v>
      </c>
      <c r="I11" s="290">
        <v>9</v>
      </c>
      <c r="J11" s="290">
        <v>10</v>
      </c>
    </row>
    <row r="12" spans="1:16" s="454" customFormat="1" ht="18.75" customHeight="1">
      <c r="A12" s="83">
        <v>1</v>
      </c>
      <c r="B12" s="452" t="s">
        <v>1036</v>
      </c>
      <c r="C12" s="453">
        <v>0</v>
      </c>
      <c r="D12" s="453">
        <v>0</v>
      </c>
      <c r="E12" s="453">
        <v>0</v>
      </c>
      <c r="F12" s="453">
        <v>0</v>
      </c>
      <c r="G12" s="453">
        <v>0</v>
      </c>
      <c r="H12" s="453">
        <v>0</v>
      </c>
      <c r="I12" s="453">
        <v>0</v>
      </c>
      <c r="J12" s="453">
        <v>0</v>
      </c>
    </row>
    <row r="13" spans="1:16" s="454" customFormat="1" ht="18.75" customHeight="1">
      <c r="A13" s="83">
        <v>2</v>
      </c>
      <c r="B13" s="452" t="s">
        <v>876</v>
      </c>
      <c r="C13" s="453">
        <v>0</v>
      </c>
      <c r="D13" s="453">
        <v>0</v>
      </c>
      <c r="E13" s="453">
        <v>0</v>
      </c>
      <c r="F13" s="453">
        <v>0</v>
      </c>
      <c r="G13" s="453">
        <v>0</v>
      </c>
      <c r="H13" s="453">
        <v>0</v>
      </c>
      <c r="I13" s="453">
        <v>0</v>
      </c>
      <c r="J13" s="453">
        <v>0</v>
      </c>
    </row>
    <row r="14" spans="1:16" s="454" customFormat="1" ht="18.75" customHeight="1">
      <c r="A14" s="83">
        <v>3</v>
      </c>
      <c r="B14" s="452" t="s">
        <v>1020</v>
      </c>
      <c r="C14" s="453">
        <v>0</v>
      </c>
      <c r="D14" s="453">
        <v>0</v>
      </c>
      <c r="E14" s="453">
        <v>0</v>
      </c>
      <c r="F14" s="453">
        <v>0</v>
      </c>
      <c r="G14" s="453">
        <v>0</v>
      </c>
      <c r="H14" s="453">
        <v>0</v>
      </c>
      <c r="I14" s="453">
        <v>0</v>
      </c>
      <c r="J14" s="453">
        <v>0</v>
      </c>
    </row>
    <row r="15" spans="1:16" s="454" customFormat="1" ht="18.75" customHeight="1">
      <c r="A15" s="83">
        <v>4</v>
      </c>
      <c r="B15" s="452" t="s">
        <v>878</v>
      </c>
      <c r="C15" s="453">
        <v>0</v>
      </c>
      <c r="D15" s="453">
        <v>0</v>
      </c>
      <c r="E15" s="453">
        <v>0</v>
      </c>
      <c r="F15" s="453">
        <v>0</v>
      </c>
      <c r="G15" s="453">
        <v>0</v>
      </c>
      <c r="H15" s="453">
        <v>0</v>
      </c>
      <c r="I15" s="453">
        <v>0</v>
      </c>
      <c r="J15" s="453">
        <v>0</v>
      </c>
    </row>
    <row r="16" spans="1:16" s="454" customFormat="1" ht="18.75" customHeight="1">
      <c r="A16" s="83">
        <v>5</v>
      </c>
      <c r="B16" s="455" t="s">
        <v>879</v>
      </c>
      <c r="C16" s="453">
        <v>0</v>
      </c>
      <c r="D16" s="453">
        <v>0</v>
      </c>
      <c r="E16" s="453">
        <v>0</v>
      </c>
      <c r="F16" s="453">
        <v>0</v>
      </c>
      <c r="G16" s="453">
        <v>0</v>
      </c>
      <c r="H16" s="453">
        <v>0</v>
      </c>
      <c r="I16" s="453">
        <v>0</v>
      </c>
      <c r="J16" s="453">
        <v>0</v>
      </c>
    </row>
    <row r="17" spans="1:10" s="454" customFormat="1" ht="18.75" customHeight="1">
      <c r="A17" s="83">
        <v>6</v>
      </c>
      <c r="B17" s="455" t="s">
        <v>880</v>
      </c>
      <c r="C17" s="453">
        <v>0</v>
      </c>
      <c r="D17" s="453">
        <v>0</v>
      </c>
      <c r="E17" s="453">
        <v>0</v>
      </c>
      <c r="F17" s="453">
        <v>0</v>
      </c>
      <c r="G17" s="453">
        <v>0</v>
      </c>
      <c r="H17" s="453">
        <v>0</v>
      </c>
      <c r="I17" s="453">
        <v>0</v>
      </c>
      <c r="J17" s="453">
        <v>0</v>
      </c>
    </row>
    <row r="18" spans="1:10" s="454" customFormat="1" ht="18.75" customHeight="1">
      <c r="A18" s="83">
        <v>7</v>
      </c>
      <c r="B18" s="455" t="s">
        <v>881</v>
      </c>
      <c r="C18" s="453">
        <v>0</v>
      </c>
      <c r="D18" s="453">
        <v>0</v>
      </c>
      <c r="E18" s="453">
        <v>0</v>
      </c>
      <c r="F18" s="453">
        <v>0</v>
      </c>
      <c r="G18" s="453">
        <v>0</v>
      </c>
      <c r="H18" s="453">
        <v>0</v>
      </c>
      <c r="I18" s="453">
        <v>0</v>
      </c>
      <c r="J18" s="453">
        <v>0</v>
      </c>
    </row>
    <row r="19" spans="1:10" s="454" customFormat="1" ht="18.75" customHeight="1">
      <c r="A19" s="83">
        <v>8</v>
      </c>
      <c r="B19" s="455" t="s">
        <v>882</v>
      </c>
      <c r="C19" s="453">
        <v>0</v>
      </c>
      <c r="D19" s="453">
        <v>0</v>
      </c>
      <c r="E19" s="453">
        <v>0</v>
      </c>
      <c r="F19" s="453">
        <v>0</v>
      </c>
      <c r="G19" s="453">
        <v>0</v>
      </c>
      <c r="H19" s="453">
        <v>0</v>
      </c>
      <c r="I19" s="453">
        <v>0</v>
      </c>
      <c r="J19" s="453">
        <v>0</v>
      </c>
    </row>
    <row r="20" spans="1:10" s="454" customFormat="1" ht="18.75" customHeight="1">
      <c r="A20" s="83">
        <v>9</v>
      </c>
      <c r="B20" s="455" t="s">
        <v>883</v>
      </c>
      <c r="C20" s="453">
        <v>0</v>
      </c>
      <c r="D20" s="453">
        <v>0</v>
      </c>
      <c r="E20" s="453">
        <v>0</v>
      </c>
      <c r="F20" s="453">
        <v>0</v>
      </c>
      <c r="G20" s="453">
        <v>0</v>
      </c>
      <c r="H20" s="453">
        <v>0</v>
      </c>
      <c r="I20" s="453">
        <v>0</v>
      </c>
      <c r="J20" s="453">
        <v>0</v>
      </c>
    </row>
    <row r="21" spans="1:10" s="454" customFormat="1" ht="18.75" customHeight="1">
      <c r="A21" s="83">
        <v>10</v>
      </c>
      <c r="B21" s="455" t="s">
        <v>884</v>
      </c>
      <c r="C21" s="453">
        <v>0</v>
      </c>
      <c r="D21" s="453">
        <v>0</v>
      </c>
      <c r="E21" s="453">
        <v>0</v>
      </c>
      <c r="F21" s="453">
        <v>0</v>
      </c>
      <c r="G21" s="453">
        <v>0</v>
      </c>
      <c r="H21" s="453">
        <v>0</v>
      </c>
      <c r="I21" s="453">
        <v>0</v>
      </c>
      <c r="J21" s="453">
        <v>0</v>
      </c>
    </row>
    <row r="22" spans="1:10" s="454" customFormat="1" ht="18.75" customHeight="1">
      <c r="A22" s="83">
        <v>11</v>
      </c>
      <c r="B22" s="455" t="s">
        <v>885</v>
      </c>
      <c r="C22" s="453">
        <v>0</v>
      </c>
      <c r="D22" s="453">
        <v>0</v>
      </c>
      <c r="E22" s="453">
        <v>0</v>
      </c>
      <c r="F22" s="453">
        <v>0</v>
      </c>
      <c r="G22" s="453">
        <v>0</v>
      </c>
      <c r="H22" s="453">
        <v>0</v>
      </c>
      <c r="I22" s="453">
        <v>0</v>
      </c>
      <c r="J22" s="453">
        <v>0</v>
      </c>
    </row>
    <row r="23" spans="1:10" s="454" customFormat="1" ht="18.75" customHeight="1">
      <c r="A23" s="83">
        <v>12</v>
      </c>
      <c r="B23" s="455" t="s">
        <v>886</v>
      </c>
      <c r="C23" s="453">
        <v>0</v>
      </c>
      <c r="D23" s="453">
        <v>0</v>
      </c>
      <c r="E23" s="453">
        <v>0</v>
      </c>
      <c r="F23" s="453">
        <v>0</v>
      </c>
      <c r="G23" s="453">
        <v>0</v>
      </c>
      <c r="H23" s="453">
        <v>0</v>
      </c>
      <c r="I23" s="453">
        <v>0</v>
      </c>
      <c r="J23" s="453">
        <v>0</v>
      </c>
    </row>
    <row r="24" spans="1:10" s="454" customFormat="1" ht="18.75" customHeight="1">
      <c r="A24" s="83">
        <v>13</v>
      </c>
      <c r="B24" s="455" t="s">
        <v>887</v>
      </c>
      <c r="C24" s="453">
        <v>0</v>
      </c>
      <c r="D24" s="453">
        <v>0</v>
      </c>
      <c r="E24" s="453">
        <v>0</v>
      </c>
      <c r="F24" s="453">
        <v>0</v>
      </c>
      <c r="G24" s="453">
        <v>0</v>
      </c>
      <c r="H24" s="453">
        <v>0</v>
      </c>
      <c r="I24" s="453">
        <v>0</v>
      </c>
      <c r="J24" s="453">
        <v>0</v>
      </c>
    </row>
    <row r="25" spans="1:10" s="454" customFormat="1" ht="18.75" customHeight="1">
      <c r="A25" s="83">
        <v>14</v>
      </c>
      <c r="B25" s="455" t="s">
        <v>888</v>
      </c>
      <c r="C25" s="453">
        <v>0</v>
      </c>
      <c r="D25" s="453">
        <v>0</v>
      </c>
      <c r="E25" s="453">
        <v>0</v>
      </c>
      <c r="F25" s="453">
        <v>0</v>
      </c>
      <c r="G25" s="453">
        <v>0</v>
      </c>
      <c r="H25" s="453">
        <v>0</v>
      </c>
      <c r="I25" s="453">
        <v>0</v>
      </c>
      <c r="J25" s="453">
        <v>0</v>
      </c>
    </row>
    <row r="26" spans="1:10" s="454" customFormat="1" ht="18.75" customHeight="1">
      <c r="A26" s="83">
        <v>15</v>
      </c>
      <c r="B26" s="455" t="s">
        <v>889</v>
      </c>
      <c r="C26" s="453">
        <v>0</v>
      </c>
      <c r="D26" s="453">
        <v>0</v>
      </c>
      <c r="E26" s="453">
        <v>0</v>
      </c>
      <c r="F26" s="453">
        <v>0</v>
      </c>
      <c r="G26" s="453">
        <v>0</v>
      </c>
      <c r="H26" s="453">
        <v>0</v>
      </c>
      <c r="I26" s="453">
        <v>0</v>
      </c>
      <c r="J26" s="453">
        <v>0</v>
      </c>
    </row>
    <row r="27" spans="1:10" s="454" customFormat="1" ht="18.75" customHeight="1">
      <c r="A27" s="83">
        <v>16</v>
      </c>
      <c r="B27" s="455" t="s">
        <v>890</v>
      </c>
      <c r="C27" s="453">
        <v>0</v>
      </c>
      <c r="D27" s="453">
        <v>0</v>
      </c>
      <c r="E27" s="453">
        <v>0</v>
      </c>
      <c r="F27" s="453">
        <v>0</v>
      </c>
      <c r="G27" s="453">
        <v>0</v>
      </c>
      <c r="H27" s="453">
        <v>0</v>
      </c>
      <c r="I27" s="453">
        <v>0</v>
      </c>
      <c r="J27" s="453">
        <v>0</v>
      </c>
    </row>
    <row r="28" spans="1:10" s="454" customFormat="1" ht="18.75" customHeight="1">
      <c r="A28" s="83">
        <v>17</v>
      </c>
      <c r="B28" s="455" t="s">
        <v>891</v>
      </c>
      <c r="C28" s="453">
        <v>0</v>
      </c>
      <c r="D28" s="453">
        <v>0</v>
      </c>
      <c r="E28" s="453">
        <v>0</v>
      </c>
      <c r="F28" s="453">
        <v>0</v>
      </c>
      <c r="G28" s="453">
        <v>0</v>
      </c>
      <c r="H28" s="453">
        <v>0</v>
      </c>
      <c r="I28" s="453">
        <v>0</v>
      </c>
      <c r="J28" s="453">
        <v>0</v>
      </c>
    </row>
    <row r="29" spans="1:10" s="454" customFormat="1" ht="18.75" customHeight="1">
      <c r="A29" s="83">
        <v>18</v>
      </c>
      <c r="B29" s="455" t="s">
        <v>892</v>
      </c>
      <c r="C29" s="453">
        <v>0</v>
      </c>
      <c r="D29" s="453">
        <v>0</v>
      </c>
      <c r="E29" s="453">
        <v>0</v>
      </c>
      <c r="F29" s="453">
        <v>0</v>
      </c>
      <c r="G29" s="453">
        <v>0</v>
      </c>
      <c r="H29" s="453">
        <v>0</v>
      </c>
      <c r="I29" s="453">
        <v>0</v>
      </c>
      <c r="J29" s="453">
        <v>0</v>
      </c>
    </row>
    <row r="30" spans="1:10" s="454" customFormat="1" ht="18.75" customHeight="1">
      <c r="A30" s="83">
        <v>19</v>
      </c>
      <c r="B30" s="455" t="s">
        <v>893</v>
      </c>
      <c r="C30" s="453">
        <v>0</v>
      </c>
      <c r="D30" s="453">
        <v>0</v>
      </c>
      <c r="E30" s="453">
        <v>0</v>
      </c>
      <c r="F30" s="453">
        <v>0</v>
      </c>
      <c r="G30" s="453">
        <v>0</v>
      </c>
      <c r="H30" s="453">
        <v>0</v>
      </c>
      <c r="I30" s="453">
        <v>0</v>
      </c>
      <c r="J30" s="453">
        <v>0</v>
      </c>
    </row>
    <row r="31" spans="1:10" s="454" customFormat="1" ht="18.75" customHeight="1">
      <c r="A31" s="83">
        <v>20</v>
      </c>
      <c r="B31" s="455" t="s">
        <v>894</v>
      </c>
      <c r="C31" s="453">
        <v>0</v>
      </c>
      <c r="D31" s="453">
        <v>0</v>
      </c>
      <c r="E31" s="453">
        <v>0</v>
      </c>
      <c r="F31" s="453">
        <v>0</v>
      </c>
      <c r="G31" s="453">
        <v>0</v>
      </c>
      <c r="H31" s="453">
        <v>0</v>
      </c>
      <c r="I31" s="453">
        <v>0</v>
      </c>
      <c r="J31" s="453">
        <v>0</v>
      </c>
    </row>
    <row r="32" spans="1:10" s="454" customFormat="1" ht="18.75" customHeight="1">
      <c r="A32" s="83">
        <v>21</v>
      </c>
      <c r="B32" s="455" t="s">
        <v>895</v>
      </c>
      <c r="C32" s="453">
        <v>0</v>
      </c>
      <c r="D32" s="453">
        <v>0</v>
      </c>
      <c r="E32" s="453">
        <v>0</v>
      </c>
      <c r="F32" s="453">
        <v>0</v>
      </c>
      <c r="G32" s="453">
        <v>0</v>
      </c>
      <c r="H32" s="453">
        <v>0</v>
      </c>
      <c r="I32" s="453">
        <v>0</v>
      </c>
      <c r="J32" s="453">
        <v>0</v>
      </c>
    </row>
    <row r="33" spans="1:10" s="454" customFormat="1" ht="18.75" customHeight="1">
      <c r="A33" s="83">
        <v>22</v>
      </c>
      <c r="B33" s="455" t="s">
        <v>896</v>
      </c>
      <c r="C33" s="453">
        <v>0</v>
      </c>
      <c r="D33" s="453">
        <v>0</v>
      </c>
      <c r="E33" s="453">
        <v>0</v>
      </c>
      <c r="F33" s="453">
        <v>0</v>
      </c>
      <c r="G33" s="453">
        <v>0</v>
      </c>
      <c r="H33" s="453">
        <v>0</v>
      </c>
      <c r="I33" s="453">
        <v>0</v>
      </c>
      <c r="J33" s="453">
        <v>0</v>
      </c>
    </row>
    <row r="34" spans="1:10" s="454" customFormat="1" ht="18.75" customHeight="1">
      <c r="A34" s="83">
        <v>23</v>
      </c>
      <c r="B34" s="455" t="s">
        <v>897</v>
      </c>
      <c r="C34" s="453">
        <v>0</v>
      </c>
      <c r="D34" s="453">
        <v>0</v>
      </c>
      <c r="E34" s="453">
        <v>0</v>
      </c>
      <c r="F34" s="453">
        <v>0</v>
      </c>
      <c r="G34" s="453">
        <v>0</v>
      </c>
      <c r="H34" s="453">
        <v>0</v>
      </c>
      <c r="I34" s="453">
        <v>0</v>
      </c>
      <c r="J34" s="453">
        <v>0</v>
      </c>
    </row>
    <row r="35" spans="1:10" s="454" customFormat="1" ht="18.75" customHeight="1">
      <c r="A35" s="83">
        <v>24</v>
      </c>
      <c r="B35" s="455" t="s">
        <v>898</v>
      </c>
      <c r="C35" s="453">
        <v>0</v>
      </c>
      <c r="D35" s="453">
        <v>0</v>
      </c>
      <c r="E35" s="453">
        <v>0</v>
      </c>
      <c r="F35" s="453">
        <v>0</v>
      </c>
      <c r="G35" s="453">
        <v>0</v>
      </c>
      <c r="H35" s="453">
        <v>0</v>
      </c>
      <c r="I35" s="453">
        <v>0</v>
      </c>
      <c r="J35" s="453">
        <v>0</v>
      </c>
    </row>
    <row r="36" spans="1:10" s="454" customFormat="1" ht="18.75" customHeight="1">
      <c r="A36" s="83">
        <v>25</v>
      </c>
      <c r="B36" s="455" t="s">
        <v>899</v>
      </c>
      <c r="C36" s="453">
        <v>0</v>
      </c>
      <c r="D36" s="453">
        <v>0</v>
      </c>
      <c r="E36" s="453">
        <v>0</v>
      </c>
      <c r="F36" s="453">
        <v>0</v>
      </c>
      <c r="G36" s="453">
        <v>0</v>
      </c>
      <c r="H36" s="453">
        <v>0</v>
      </c>
      <c r="I36" s="453">
        <v>0</v>
      </c>
      <c r="J36" s="453">
        <v>0</v>
      </c>
    </row>
    <row r="37" spans="1:10" s="454" customFormat="1" ht="18.75" customHeight="1">
      <c r="A37" s="83">
        <v>26</v>
      </c>
      <c r="B37" s="455" t="s">
        <v>900</v>
      </c>
      <c r="C37" s="453">
        <v>0</v>
      </c>
      <c r="D37" s="453">
        <v>0</v>
      </c>
      <c r="E37" s="453">
        <v>0</v>
      </c>
      <c r="F37" s="453">
        <v>0</v>
      </c>
      <c r="G37" s="453">
        <v>0</v>
      </c>
      <c r="H37" s="453">
        <v>0</v>
      </c>
      <c r="I37" s="453">
        <v>0</v>
      </c>
      <c r="J37" s="453">
        <v>0</v>
      </c>
    </row>
    <row r="38" spans="1:10" s="454" customFormat="1" ht="18.75" customHeight="1">
      <c r="A38" s="83">
        <v>27</v>
      </c>
      <c r="B38" s="455" t="s">
        <v>901</v>
      </c>
      <c r="C38" s="453">
        <v>0</v>
      </c>
      <c r="D38" s="453">
        <v>0</v>
      </c>
      <c r="E38" s="453">
        <v>0</v>
      </c>
      <c r="F38" s="453">
        <v>0</v>
      </c>
      <c r="G38" s="453">
        <v>0</v>
      </c>
      <c r="H38" s="453">
        <v>0</v>
      </c>
      <c r="I38" s="453">
        <v>0</v>
      </c>
      <c r="J38" s="453">
        <v>0</v>
      </c>
    </row>
    <row r="39" spans="1:10" s="454" customFormat="1" ht="18.75" customHeight="1">
      <c r="A39" s="83">
        <v>28</v>
      </c>
      <c r="B39" s="455" t="s">
        <v>902</v>
      </c>
      <c r="C39" s="453">
        <v>0</v>
      </c>
      <c r="D39" s="453">
        <v>0</v>
      </c>
      <c r="E39" s="453">
        <v>0</v>
      </c>
      <c r="F39" s="453">
        <v>0</v>
      </c>
      <c r="G39" s="453">
        <v>0</v>
      </c>
      <c r="H39" s="453">
        <v>0</v>
      </c>
      <c r="I39" s="453">
        <v>0</v>
      </c>
      <c r="J39" s="453">
        <v>0</v>
      </c>
    </row>
    <row r="40" spans="1:10" s="454" customFormat="1" ht="18.75" customHeight="1">
      <c r="A40" s="83">
        <v>29</v>
      </c>
      <c r="B40" s="455" t="s">
        <v>903</v>
      </c>
      <c r="C40" s="453">
        <v>0</v>
      </c>
      <c r="D40" s="453">
        <v>0</v>
      </c>
      <c r="E40" s="453">
        <v>0</v>
      </c>
      <c r="F40" s="453">
        <v>0</v>
      </c>
      <c r="G40" s="453">
        <v>0</v>
      </c>
      <c r="H40" s="453">
        <v>0</v>
      </c>
      <c r="I40" s="453">
        <v>0</v>
      </c>
      <c r="J40" s="453">
        <v>0</v>
      </c>
    </row>
    <row r="41" spans="1:10" s="454" customFormat="1" ht="18.75" customHeight="1">
      <c r="A41" s="83">
        <v>30</v>
      </c>
      <c r="B41" s="455" t="s">
        <v>904</v>
      </c>
      <c r="C41" s="453">
        <v>0</v>
      </c>
      <c r="D41" s="453">
        <v>0</v>
      </c>
      <c r="E41" s="453">
        <v>0</v>
      </c>
      <c r="F41" s="453">
        <v>0</v>
      </c>
      <c r="G41" s="453">
        <v>0</v>
      </c>
      <c r="H41" s="453">
        <v>0</v>
      </c>
      <c r="I41" s="453">
        <v>0</v>
      </c>
      <c r="J41" s="453">
        <v>0</v>
      </c>
    </row>
    <row r="42" spans="1:10" s="454" customFormat="1" ht="18.75" customHeight="1">
      <c r="A42" s="83">
        <v>31</v>
      </c>
      <c r="B42" s="455" t="s">
        <v>905</v>
      </c>
      <c r="C42" s="453">
        <v>0</v>
      </c>
      <c r="D42" s="453">
        <v>0</v>
      </c>
      <c r="E42" s="453">
        <v>0</v>
      </c>
      <c r="F42" s="453">
        <v>0</v>
      </c>
      <c r="G42" s="453">
        <v>0</v>
      </c>
      <c r="H42" s="453">
        <v>0</v>
      </c>
      <c r="I42" s="453">
        <v>0</v>
      </c>
      <c r="J42" s="453">
        <v>0</v>
      </c>
    </row>
    <row r="43" spans="1:10" s="454" customFormat="1" ht="18.75" customHeight="1">
      <c r="A43" s="83">
        <v>32</v>
      </c>
      <c r="B43" s="455" t="s">
        <v>906</v>
      </c>
      <c r="C43" s="453">
        <v>0</v>
      </c>
      <c r="D43" s="453">
        <v>0</v>
      </c>
      <c r="E43" s="453">
        <v>0</v>
      </c>
      <c r="F43" s="453">
        <v>0</v>
      </c>
      <c r="G43" s="453">
        <v>0</v>
      </c>
      <c r="H43" s="453">
        <v>0</v>
      </c>
      <c r="I43" s="453">
        <v>0</v>
      </c>
      <c r="J43" s="453">
        <v>0</v>
      </c>
    </row>
    <row r="44" spans="1:10" s="454" customFormat="1" ht="18.75" customHeight="1">
      <c r="A44" s="83">
        <v>33</v>
      </c>
      <c r="B44" s="455" t="s">
        <v>907</v>
      </c>
      <c r="C44" s="453">
        <v>0</v>
      </c>
      <c r="D44" s="453">
        <v>0</v>
      </c>
      <c r="E44" s="453">
        <v>0</v>
      </c>
      <c r="F44" s="453">
        <v>0</v>
      </c>
      <c r="G44" s="453">
        <v>0</v>
      </c>
      <c r="H44" s="453">
        <v>0</v>
      </c>
      <c r="I44" s="453">
        <v>0</v>
      </c>
      <c r="J44" s="453">
        <v>0</v>
      </c>
    </row>
    <row r="45" spans="1:10" s="454" customFormat="1" ht="18.75" customHeight="1">
      <c r="A45" s="83">
        <v>34</v>
      </c>
      <c r="B45" s="455" t="s">
        <v>908</v>
      </c>
      <c r="C45" s="453">
        <v>0</v>
      </c>
      <c r="D45" s="453">
        <v>0</v>
      </c>
      <c r="E45" s="453">
        <v>0</v>
      </c>
      <c r="F45" s="453">
        <v>0</v>
      </c>
      <c r="G45" s="453">
        <v>0</v>
      </c>
      <c r="H45" s="453">
        <v>0</v>
      </c>
      <c r="I45" s="453">
        <v>0</v>
      </c>
      <c r="J45" s="453">
        <v>0</v>
      </c>
    </row>
    <row r="46" spans="1:10" s="454" customFormat="1" ht="18.75" customHeight="1">
      <c r="A46" s="83">
        <v>35</v>
      </c>
      <c r="B46" s="455" t="s">
        <v>909</v>
      </c>
      <c r="C46" s="453">
        <v>0</v>
      </c>
      <c r="D46" s="453">
        <v>0</v>
      </c>
      <c r="E46" s="453">
        <v>0</v>
      </c>
      <c r="F46" s="453">
        <v>0</v>
      </c>
      <c r="G46" s="453">
        <v>0</v>
      </c>
      <c r="H46" s="453">
        <v>0</v>
      </c>
      <c r="I46" s="453">
        <v>0</v>
      </c>
      <c r="J46" s="453">
        <v>0</v>
      </c>
    </row>
    <row r="47" spans="1:10" s="454" customFormat="1" ht="18.75" customHeight="1">
      <c r="A47" s="83">
        <v>36</v>
      </c>
      <c r="B47" s="455" t="s">
        <v>910</v>
      </c>
      <c r="C47" s="453">
        <v>0</v>
      </c>
      <c r="D47" s="453">
        <v>0</v>
      </c>
      <c r="E47" s="453">
        <v>0</v>
      </c>
      <c r="F47" s="453">
        <v>0</v>
      </c>
      <c r="G47" s="453">
        <v>0</v>
      </c>
      <c r="H47" s="453">
        <v>0</v>
      </c>
      <c r="I47" s="453">
        <v>0</v>
      </c>
      <c r="J47" s="453">
        <v>0</v>
      </c>
    </row>
    <row r="48" spans="1:10" s="454" customFormat="1" ht="18.75" customHeight="1">
      <c r="A48" s="83">
        <v>37</v>
      </c>
      <c r="B48" s="455" t="s">
        <v>911</v>
      </c>
      <c r="C48" s="453">
        <v>0</v>
      </c>
      <c r="D48" s="453">
        <v>0</v>
      </c>
      <c r="E48" s="453">
        <v>0</v>
      </c>
      <c r="F48" s="453">
        <v>0</v>
      </c>
      <c r="G48" s="453">
        <v>0</v>
      </c>
      <c r="H48" s="453">
        <v>0</v>
      </c>
      <c r="I48" s="453">
        <v>0</v>
      </c>
      <c r="J48" s="453">
        <v>0</v>
      </c>
    </row>
    <row r="49" spans="1:10" s="454" customFormat="1" ht="18.75" customHeight="1">
      <c r="A49" s="83">
        <v>38</v>
      </c>
      <c r="B49" s="455" t="s">
        <v>912</v>
      </c>
      <c r="C49" s="453">
        <v>0</v>
      </c>
      <c r="D49" s="453">
        <v>0</v>
      </c>
      <c r="E49" s="453">
        <v>0</v>
      </c>
      <c r="F49" s="453">
        <v>0</v>
      </c>
      <c r="G49" s="453">
        <v>0</v>
      </c>
      <c r="H49" s="453">
        <v>0</v>
      </c>
      <c r="I49" s="453">
        <v>0</v>
      </c>
      <c r="J49" s="453">
        <v>0</v>
      </c>
    </row>
    <row r="50" spans="1:10" s="454" customFormat="1" ht="18.75" customHeight="1">
      <c r="A50" s="83">
        <v>39</v>
      </c>
      <c r="B50" s="455" t="s">
        <v>913</v>
      </c>
      <c r="C50" s="453">
        <v>0</v>
      </c>
      <c r="D50" s="453">
        <v>0</v>
      </c>
      <c r="E50" s="453">
        <v>0</v>
      </c>
      <c r="F50" s="453">
        <v>0</v>
      </c>
      <c r="G50" s="453">
        <v>0</v>
      </c>
      <c r="H50" s="453">
        <v>0</v>
      </c>
      <c r="I50" s="453">
        <v>0</v>
      </c>
      <c r="J50" s="453">
        <v>0</v>
      </c>
    </row>
    <row r="51" spans="1:10" s="454" customFormat="1" ht="18.75" customHeight="1">
      <c r="A51" s="83">
        <v>40</v>
      </c>
      <c r="B51" s="455" t="s">
        <v>914</v>
      </c>
      <c r="C51" s="453">
        <v>0</v>
      </c>
      <c r="D51" s="453">
        <v>0</v>
      </c>
      <c r="E51" s="453">
        <v>0</v>
      </c>
      <c r="F51" s="453">
        <v>0</v>
      </c>
      <c r="G51" s="453">
        <v>0</v>
      </c>
      <c r="H51" s="453">
        <v>0</v>
      </c>
      <c r="I51" s="453">
        <v>0</v>
      </c>
      <c r="J51" s="453">
        <v>0</v>
      </c>
    </row>
    <row r="52" spans="1:10" s="454" customFormat="1" ht="18.75" customHeight="1">
      <c r="A52" s="83">
        <v>41</v>
      </c>
      <c r="B52" s="455" t="s">
        <v>915</v>
      </c>
      <c r="C52" s="453">
        <v>0</v>
      </c>
      <c r="D52" s="453">
        <v>0</v>
      </c>
      <c r="E52" s="453">
        <v>0</v>
      </c>
      <c r="F52" s="453">
        <v>0</v>
      </c>
      <c r="G52" s="453">
        <v>0</v>
      </c>
      <c r="H52" s="453">
        <v>0</v>
      </c>
      <c r="I52" s="453">
        <v>0</v>
      </c>
      <c r="J52" s="453">
        <v>0</v>
      </c>
    </row>
    <row r="53" spans="1:10" s="454" customFormat="1" ht="18.75" customHeight="1">
      <c r="A53" s="83">
        <v>42</v>
      </c>
      <c r="B53" s="455" t="s">
        <v>916</v>
      </c>
      <c r="C53" s="453">
        <v>0</v>
      </c>
      <c r="D53" s="453">
        <v>0</v>
      </c>
      <c r="E53" s="453">
        <v>0</v>
      </c>
      <c r="F53" s="453">
        <v>0</v>
      </c>
      <c r="G53" s="453">
        <v>0</v>
      </c>
      <c r="H53" s="453">
        <v>0</v>
      </c>
      <c r="I53" s="453">
        <v>0</v>
      </c>
      <c r="J53" s="453">
        <v>0</v>
      </c>
    </row>
    <row r="54" spans="1:10" s="454" customFormat="1" ht="18.75" customHeight="1">
      <c r="A54" s="83">
        <v>43</v>
      </c>
      <c r="B54" s="455" t="s">
        <v>917</v>
      </c>
      <c r="C54" s="453">
        <v>0</v>
      </c>
      <c r="D54" s="453">
        <v>0</v>
      </c>
      <c r="E54" s="453">
        <v>0</v>
      </c>
      <c r="F54" s="453">
        <v>0</v>
      </c>
      <c r="G54" s="453">
        <v>0</v>
      </c>
      <c r="H54" s="453">
        <v>0</v>
      </c>
      <c r="I54" s="453">
        <v>0</v>
      </c>
      <c r="J54" s="453">
        <v>0</v>
      </c>
    </row>
    <row r="55" spans="1:10" s="454" customFormat="1" ht="18.75" customHeight="1">
      <c r="A55" s="83">
        <v>44</v>
      </c>
      <c r="B55" s="455" t="s">
        <v>918</v>
      </c>
      <c r="C55" s="453">
        <v>0</v>
      </c>
      <c r="D55" s="453">
        <v>0</v>
      </c>
      <c r="E55" s="453">
        <v>0</v>
      </c>
      <c r="F55" s="453">
        <v>0</v>
      </c>
      <c r="G55" s="453">
        <v>0</v>
      </c>
      <c r="H55" s="453">
        <v>0</v>
      </c>
      <c r="I55" s="453">
        <v>0</v>
      </c>
      <c r="J55" s="453">
        <v>0</v>
      </c>
    </row>
    <row r="56" spans="1:10" s="454" customFormat="1" ht="18.75" customHeight="1">
      <c r="A56" s="83">
        <v>45</v>
      </c>
      <c r="B56" s="455" t="s">
        <v>919</v>
      </c>
      <c r="C56" s="453">
        <v>0</v>
      </c>
      <c r="D56" s="453">
        <v>0</v>
      </c>
      <c r="E56" s="453">
        <v>0</v>
      </c>
      <c r="F56" s="453">
        <v>0</v>
      </c>
      <c r="G56" s="453">
        <v>0</v>
      </c>
      <c r="H56" s="453">
        <v>0</v>
      </c>
      <c r="I56" s="453">
        <v>0</v>
      </c>
      <c r="J56" s="453">
        <v>0</v>
      </c>
    </row>
    <row r="57" spans="1:10" s="454" customFormat="1" ht="18.75" customHeight="1">
      <c r="A57" s="83">
        <v>46</v>
      </c>
      <c r="B57" s="455" t="s">
        <v>920</v>
      </c>
      <c r="C57" s="453">
        <v>0</v>
      </c>
      <c r="D57" s="453">
        <v>0</v>
      </c>
      <c r="E57" s="453">
        <v>0</v>
      </c>
      <c r="F57" s="453">
        <v>0</v>
      </c>
      <c r="G57" s="453">
        <v>0</v>
      </c>
      <c r="H57" s="453">
        <v>0</v>
      </c>
      <c r="I57" s="453">
        <v>0</v>
      </c>
      <c r="J57" s="453">
        <v>0</v>
      </c>
    </row>
    <row r="58" spans="1:10" s="454" customFormat="1" ht="18.75" customHeight="1">
      <c r="A58" s="83">
        <v>47</v>
      </c>
      <c r="B58" s="455" t="s">
        <v>921</v>
      </c>
      <c r="C58" s="453">
        <v>0</v>
      </c>
      <c r="D58" s="453">
        <v>0</v>
      </c>
      <c r="E58" s="453">
        <v>0</v>
      </c>
      <c r="F58" s="453">
        <v>0</v>
      </c>
      <c r="G58" s="453">
        <v>0</v>
      </c>
      <c r="H58" s="453">
        <v>0</v>
      </c>
      <c r="I58" s="453">
        <v>0</v>
      </c>
      <c r="J58" s="453">
        <v>0</v>
      </c>
    </row>
    <row r="59" spans="1:10" s="454" customFormat="1" ht="18.75" customHeight="1">
      <c r="A59" s="83">
        <v>48</v>
      </c>
      <c r="B59" s="455" t="s">
        <v>922</v>
      </c>
      <c r="C59" s="453">
        <v>0</v>
      </c>
      <c r="D59" s="453">
        <v>0</v>
      </c>
      <c r="E59" s="453">
        <v>0</v>
      </c>
      <c r="F59" s="453">
        <v>0</v>
      </c>
      <c r="G59" s="453">
        <v>0</v>
      </c>
      <c r="H59" s="453">
        <v>0</v>
      </c>
      <c r="I59" s="453">
        <v>0</v>
      </c>
      <c r="J59" s="453">
        <v>0</v>
      </c>
    </row>
    <row r="60" spans="1:10" s="454" customFormat="1" ht="18.75" customHeight="1">
      <c r="A60" s="83">
        <v>49</v>
      </c>
      <c r="B60" s="455" t="s">
        <v>923</v>
      </c>
      <c r="C60" s="453">
        <v>0</v>
      </c>
      <c r="D60" s="453">
        <v>0</v>
      </c>
      <c r="E60" s="453">
        <v>0</v>
      </c>
      <c r="F60" s="453">
        <v>0</v>
      </c>
      <c r="G60" s="453">
        <v>0</v>
      </c>
      <c r="H60" s="453">
        <v>0</v>
      </c>
      <c r="I60" s="453">
        <v>0</v>
      </c>
      <c r="J60" s="453">
        <v>0</v>
      </c>
    </row>
    <row r="61" spans="1:10" s="454" customFormat="1" ht="18.75" customHeight="1">
      <c r="A61" s="83">
        <v>50</v>
      </c>
      <c r="B61" s="455" t="s">
        <v>924</v>
      </c>
      <c r="C61" s="453">
        <v>0</v>
      </c>
      <c r="D61" s="453">
        <v>0</v>
      </c>
      <c r="E61" s="453">
        <v>0</v>
      </c>
      <c r="F61" s="453">
        <v>0</v>
      </c>
      <c r="G61" s="453">
        <v>0</v>
      </c>
      <c r="H61" s="453">
        <v>0</v>
      </c>
      <c r="I61" s="453">
        <v>0</v>
      </c>
      <c r="J61" s="453">
        <v>0</v>
      </c>
    </row>
    <row r="62" spans="1:10" s="454" customFormat="1" ht="18.75" customHeight="1">
      <c r="A62" s="83">
        <v>51</v>
      </c>
      <c r="B62" s="455" t="s">
        <v>925</v>
      </c>
      <c r="C62" s="453">
        <v>0</v>
      </c>
      <c r="D62" s="453">
        <v>0</v>
      </c>
      <c r="E62" s="453">
        <v>0</v>
      </c>
      <c r="F62" s="453">
        <v>0</v>
      </c>
      <c r="G62" s="453">
        <v>0</v>
      </c>
      <c r="H62" s="453">
        <v>0</v>
      </c>
      <c r="I62" s="453">
        <v>0</v>
      </c>
      <c r="J62" s="453">
        <v>0</v>
      </c>
    </row>
    <row r="63" spans="1:10" s="454" customFormat="1" ht="18.75" customHeight="1">
      <c r="A63" s="1033" t="s">
        <v>19</v>
      </c>
      <c r="B63" s="1033"/>
      <c r="C63" s="456">
        <v>0</v>
      </c>
      <c r="D63" s="456">
        <v>0</v>
      </c>
      <c r="E63" s="456">
        <v>0</v>
      </c>
      <c r="F63" s="456">
        <v>0</v>
      </c>
      <c r="G63" s="456">
        <v>0</v>
      </c>
      <c r="H63" s="456">
        <v>0</v>
      </c>
      <c r="I63" s="456">
        <v>0</v>
      </c>
      <c r="J63" s="456">
        <v>0</v>
      </c>
    </row>
    <row r="64" spans="1:10">
      <c r="A64" s="448"/>
      <c r="B64" s="27"/>
      <c r="C64" s="27"/>
      <c r="D64" s="20"/>
      <c r="E64" s="20"/>
      <c r="F64" s="20"/>
      <c r="G64" s="20"/>
      <c r="H64" s="20"/>
      <c r="I64" s="20"/>
      <c r="J64" s="20"/>
    </row>
    <row r="65" spans="1:10">
      <c r="A65" s="1099" t="s">
        <v>706</v>
      </c>
      <c r="B65" s="1099"/>
      <c r="C65" s="1099"/>
      <c r="D65" s="1099"/>
      <c r="E65" s="1099"/>
      <c r="F65" s="1099"/>
      <c r="G65" s="1099"/>
      <c r="H65" s="1099"/>
      <c r="I65" s="20"/>
      <c r="J65" s="20"/>
    </row>
    <row r="66" spans="1:10">
      <c r="A66" s="448"/>
      <c r="B66" s="27"/>
      <c r="C66" s="27"/>
      <c r="D66" s="20"/>
      <c r="E66" s="20"/>
      <c r="F66" s="20"/>
      <c r="G66" s="20"/>
      <c r="H66" s="20"/>
      <c r="I66" s="20"/>
      <c r="J66" s="20"/>
    </row>
    <row r="67" spans="1:10" ht="15.75" customHeight="1">
      <c r="A67" s="15" t="s">
        <v>12</v>
      </c>
      <c r="B67" s="15"/>
      <c r="C67" s="15"/>
      <c r="D67" s="15"/>
      <c r="E67" s="15"/>
      <c r="F67" s="15"/>
      <c r="G67" s="15"/>
      <c r="I67" s="1000" t="s">
        <v>13</v>
      </c>
      <c r="J67" s="1000"/>
    </row>
    <row r="68" spans="1:10" ht="12.75" customHeight="1">
      <c r="A68" s="1013" t="s">
        <v>14</v>
      </c>
      <c r="B68" s="1013"/>
      <c r="C68" s="1013"/>
      <c r="D68" s="1013"/>
      <c r="E68" s="1013"/>
      <c r="F68" s="1013"/>
      <c r="G68" s="1013"/>
      <c r="H68" s="1013"/>
      <c r="I68" s="1013"/>
      <c r="J68" s="1013"/>
    </row>
    <row r="69" spans="1:10" ht="12.75" customHeight="1">
      <c r="A69" s="1013" t="s">
        <v>20</v>
      </c>
      <c r="B69" s="1013"/>
      <c r="C69" s="1013"/>
      <c r="D69" s="1013"/>
      <c r="E69" s="1013"/>
      <c r="F69" s="1013"/>
      <c r="G69" s="1013"/>
      <c r="H69" s="1013"/>
      <c r="I69" s="1013"/>
      <c r="J69" s="1013"/>
    </row>
    <row r="70" spans="1:10">
      <c r="A70" s="15"/>
      <c r="B70" s="15"/>
      <c r="C70" s="15"/>
      <c r="E70" s="15"/>
      <c r="H70" s="989" t="s">
        <v>85</v>
      </c>
      <c r="I70" s="989"/>
      <c r="J70" s="989"/>
    </row>
    <row r="74" spans="1:10">
      <c r="A74" s="1100"/>
      <c r="B74" s="1100"/>
      <c r="C74" s="1100"/>
      <c r="D74" s="1100"/>
      <c r="E74" s="1100"/>
      <c r="F74" s="1100"/>
      <c r="G74" s="1100"/>
      <c r="H74" s="1100"/>
      <c r="I74" s="1100"/>
      <c r="J74" s="1100"/>
    </row>
    <row r="76" spans="1:10">
      <c r="A76" s="1100"/>
      <c r="B76" s="1100"/>
      <c r="C76" s="1100"/>
      <c r="D76" s="1100"/>
      <c r="E76" s="1100"/>
      <c r="F76" s="1100"/>
      <c r="G76" s="1100"/>
      <c r="H76" s="1100"/>
      <c r="I76" s="1100"/>
      <c r="J76" s="1100"/>
    </row>
  </sheetData>
  <mergeCells count="18">
    <mergeCell ref="A76:J76"/>
    <mergeCell ref="A9:A10"/>
    <mergeCell ref="B9:B10"/>
    <mergeCell ref="C9:F9"/>
    <mergeCell ref="G9:J9"/>
    <mergeCell ref="A63:B63"/>
    <mergeCell ref="A65:H65"/>
    <mergeCell ref="I67:J67"/>
    <mergeCell ref="A68:J68"/>
    <mergeCell ref="A69:J69"/>
    <mergeCell ref="H70:J70"/>
    <mergeCell ref="A74:J74"/>
    <mergeCell ref="E1:I1"/>
    <mergeCell ref="A2:J2"/>
    <mergeCell ref="A3:J3"/>
    <mergeCell ref="A5:J5"/>
    <mergeCell ref="A8:B8"/>
    <mergeCell ref="H8:J8"/>
  </mergeCells>
  <printOptions horizontalCentered="1"/>
  <pageMargins left="0.16" right="0.38" top="0.22" bottom="0" header="0.22" footer="0.16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opLeftCell="A6" zoomScaleSheetLayoutView="78" workbookViewId="0">
      <pane ySplit="6" topLeftCell="A33" activePane="bottomLeft" state="frozen"/>
      <selection activeCell="A6" sqref="A6"/>
      <selection pane="bottomLeft" activeCell="D10" sqref="D10"/>
    </sheetView>
  </sheetViews>
  <sheetFormatPr defaultRowHeight="12.75"/>
  <cols>
    <col min="1" max="1" width="7.42578125" style="299" customWidth="1"/>
    <col min="2" max="2" width="17.140625" style="299" customWidth="1"/>
    <col min="3" max="10" width="17.28515625" style="299" customWidth="1"/>
    <col min="11" max="16384" width="9.140625" style="299"/>
  </cols>
  <sheetData>
    <row r="1" spans="1:16" customFormat="1">
      <c r="E1" s="990"/>
      <c r="F1" s="990"/>
      <c r="G1" s="990"/>
      <c r="H1" s="990"/>
      <c r="I1" s="990"/>
      <c r="J1" s="301" t="s">
        <v>433</v>
      </c>
    </row>
    <row r="2" spans="1:16" customFormat="1" ht="15">
      <c r="A2" s="1094" t="s">
        <v>0</v>
      </c>
      <c r="B2" s="1094"/>
      <c r="C2" s="1094"/>
      <c r="D2" s="1094"/>
      <c r="E2" s="1094"/>
      <c r="F2" s="1094"/>
      <c r="G2" s="1094"/>
      <c r="H2" s="1094"/>
      <c r="I2" s="1094"/>
      <c r="J2" s="1094"/>
    </row>
    <row r="3" spans="1:16" customFormat="1" ht="20.25">
      <c r="A3" s="987" t="s">
        <v>734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6" customFormat="1" ht="14.25" customHeight="1"/>
    <row r="5" spans="1:16" ht="31.5" customHeight="1">
      <c r="A5" s="1095" t="s">
        <v>798</v>
      </c>
      <c r="B5" s="1095"/>
      <c r="C5" s="1095"/>
      <c r="D5" s="1095"/>
      <c r="E5" s="1095"/>
      <c r="F5" s="1095"/>
      <c r="G5" s="1095"/>
      <c r="H5" s="1095"/>
      <c r="I5" s="1095"/>
      <c r="J5" s="1095"/>
    </row>
    <row r="6" spans="1:16" ht="13.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6" ht="0.75" customHeight="1"/>
    <row r="8" spans="1:16">
      <c r="A8" s="989" t="s">
        <v>1034</v>
      </c>
      <c r="B8" s="989"/>
      <c r="C8" s="287"/>
      <c r="H8" s="1083" t="s">
        <v>814</v>
      </c>
      <c r="I8" s="1083"/>
      <c r="J8" s="1083"/>
    </row>
    <row r="9" spans="1:16">
      <c r="A9" s="983" t="s">
        <v>2</v>
      </c>
      <c r="B9" s="983" t="s">
        <v>3</v>
      </c>
      <c r="C9" s="998" t="s">
        <v>793</v>
      </c>
      <c r="D9" s="998"/>
      <c r="E9" s="998"/>
      <c r="F9" s="998"/>
      <c r="G9" s="998" t="s">
        <v>105</v>
      </c>
      <c r="H9" s="998"/>
      <c r="I9" s="998"/>
      <c r="J9" s="998"/>
      <c r="O9" s="18"/>
      <c r="P9" s="20"/>
    </row>
    <row r="10" spans="1:16" ht="53.25" customHeight="1">
      <c r="A10" s="983"/>
      <c r="B10" s="983"/>
      <c r="C10" s="290" t="s">
        <v>185</v>
      </c>
      <c r="D10" s="290" t="s">
        <v>17</v>
      </c>
      <c r="E10" s="32" t="s">
        <v>365</v>
      </c>
      <c r="F10" s="290" t="s">
        <v>201</v>
      </c>
      <c r="G10" s="290" t="s">
        <v>185</v>
      </c>
      <c r="H10" s="23" t="s">
        <v>18</v>
      </c>
      <c r="I10" s="23" t="s">
        <v>704</v>
      </c>
      <c r="J10" s="290" t="s">
        <v>705</v>
      </c>
    </row>
    <row r="11" spans="1:16">
      <c r="A11" s="290">
        <v>1</v>
      </c>
      <c r="B11" s="290">
        <v>2</v>
      </c>
      <c r="C11" s="290">
        <v>3</v>
      </c>
      <c r="D11" s="290">
        <v>4</v>
      </c>
      <c r="E11" s="290">
        <v>5</v>
      </c>
      <c r="F11" s="290">
        <v>6</v>
      </c>
      <c r="G11" s="290">
        <v>7</v>
      </c>
      <c r="H11" s="290">
        <v>8</v>
      </c>
      <c r="I11" s="290">
        <v>9</v>
      </c>
      <c r="J11" s="290">
        <v>10</v>
      </c>
    </row>
    <row r="12" spans="1:16" s="459" customFormat="1" ht="16.5" customHeight="1">
      <c r="A12" s="457">
        <v>1</v>
      </c>
      <c r="B12" s="458" t="s">
        <v>1036</v>
      </c>
      <c r="C12" s="453">
        <v>0</v>
      </c>
      <c r="D12" s="453">
        <v>0</v>
      </c>
      <c r="E12" s="453">
        <v>0</v>
      </c>
      <c r="F12" s="453">
        <v>0</v>
      </c>
      <c r="G12" s="453">
        <v>0</v>
      </c>
      <c r="H12" s="453">
        <v>0</v>
      </c>
      <c r="I12" s="453">
        <v>0</v>
      </c>
      <c r="J12" s="453">
        <v>0</v>
      </c>
    </row>
    <row r="13" spans="1:16" s="459" customFormat="1" ht="16.5" customHeight="1">
      <c r="A13" s="457">
        <v>2</v>
      </c>
      <c r="B13" s="458" t="s">
        <v>876</v>
      </c>
      <c r="C13" s="453">
        <v>0</v>
      </c>
      <c r="D13" s="453">
        <v>0</v>
      </c>
      <c r="E13" s="453">
        <v>0</v>
      </c>
      <c r="F13" s="453">
        <v>0</v>
      </c>
      <c r="G13" s="453">
        <v>0</v>
      </c>
      <c r="H13" s="453">
        <v>0</v>
      </c>
      <c r="I13" s="453">
        <v>0</v>
      </c>
      <c r="J13" s="453">
        <v>0</v>
      </c>
    </row>
    <row r="14" spans="1:16" s="459" customFormat="1" ht="16.5" customHeight="1">
      <c r="A14" s="457">
        <v>3</v>
      </c>
      <c r="B14" s="458" t="s">
        <v>1020</v>
      </c>
      <c r="C14" s="453">
        <v>0</v>
      </c>
      <c r="D14" s="453">
        <v>0</v>
      </c>
      <c r="E14" s="453">
        <v>0</v>
      </c>
      <c r="F14" s="453">
        <v>0</v>
      </c>
      <c r="G14" s="453">
        <v>0</v>
      </c>
      <c r="H14" s="453">
        <v>0</v>
      </c>
      <c r="I14" s="453">
        <v>0</v>
      </c>
      <c r="J14" s="453">
        <v>0</v>
      </c>
    </row>
    <row r="15" spans="1:16" s="459" customFormat="1" ht="16.5" customHeight="1">
      <c r="A15" s="457">
        <v>4</v>
      </c>
      <c r="B15" s="458" t="s">
        <v>878</v>
      </c>
      <c r="C15" s="453">
        <v>0</v>
      </c>
      <c r="D15" s="453">
        <v>0</v>
      </c>
      <c r="E15" s="453">
        <v>0</v>
      </c>
      <c r="F15" s="453">
        <v>0</v>
      </c>
      <c r="G15" s="453">
        <v>0</v>
      </c>
      <c r="H15" s="453">
        <v>0</v>
      </c>
      <c r="I15" s="453">
        <v>0</v>
      </c>
      <c r="J15" s="453">
        <v>0</v>
      </c>
    </row>
    <row r="16" spans="1:16" s="459" customFormat="1" ht="16.5" customHeight="1">
      <c r="A16" s="457">
        <v>5</v>
      </c>
      <c r="B16" s="460" t="s">
        <v>879</v>
      </c>
      <c r="C16" s="453">
        <v>0</v>
      </c>
      <c r="D16" s="453">
        <v>0</v>
      </c>
      <c r="E16" s="453">
        <v>0</v>
      </c>
      <c r="F16" s="453">
        <v>0</v>
      </c>
      <c r="G16" s="453">
        <v>0</v>
      </c>
      <c r="H16" s="453">
        <v>0</v>
      </c>
      <c r="I16" s="453">
        <v>0</v>
      </c>
      <c r="J16" s="453">
        <v>0</v>
      </c>
    </row>
    <row r="17" spans="1:10" s="459" customFormat="1" ht="16.5" customHeight="1">
      <c r="A17" s="457">
        <v>6</v>
      </c>
      <c r="B17" s="460" t="s">
        <v>880</v>
      </c>
      <c r="C17" s="453">
        <v>0</v>
      </c>
      <c r="D17" s="453">
        <v>0</v>
      </c>
      <c r="E17" s="453">
        <v>0</v>
      </c>
      <c r="F17" s="453">
        <v>0</v>
      </c>
      <c r="G17" s="453">
        <v>0</v>
      </c>
      <c r="H17" s="453">
        <v>0</v>
      </c>
      <c r="I17" s="453">
        <v>0</v>
      </c>
      <c r="J17" s="453">
        <v>0</v>
      </c>
    </row>
    <row r="18" spans="1:10" s="459" customFormat="1" ht="16.5" customHeight="1">
      <c r="A18" s="457">
        <v>7</v>
      </c>
      <c r="B18" s="460" t="s">
        <v>881</v>
      </c>
      <c r="C18" s="453">
        <v>0</v>
      </c>
      <c r="D18" s="453">
        <v>0</v>
      </c>
      <c r="E18" s="453">
        <v>0</v>
      </c>
      <c r="F18" s="453">
        <v>0</v>
      </c>
      <c r="G18" s="453">
        <v>0</v>
      </c>
      <c r="H18" s="453">
        <v>0</v>
      </c>
      <c r="I18" s="453">
        <v>0</v>
      </c>
      <c r="J18" s="453">
        <v>0</v>
      </c>
    </row>
    <row r="19" spans="1:10" s="459" customFormat="1" ht="16.5" customHeight="1">
      <c r="A19" s="457">
        <v>8</v>
      </c>
      <c r="B19" s="460" t="s">
        <v>882</v>
      </c>
      <c r="C19" s="453">
        <v>0</v>
      </c>
      <c r="D19" s="453">
        <v>0</v>
      </c>
      <c r="E19" s="453">
        <v>0</v>
      </c>
      <c r="F19" s="453">
        <v>0</v>
      </c>
      <c r="G19" s="453">
        <v>0</v>
      </c>
      <c r="H19" s="453">
        <v>0</v>
      </c>
      <c r="I19" s="453">
        <v>0</v>
      </c>
      <c r="J19" s="453">
        <v>0</v>
      </c>
    </row>
    <row r="20" spans="1:10" s="459" customFormat="1" ht="16.5" customHeight="1">
      <c r="A20" s="457">
        <v>9</v>
      </c>
      <c r="B20" s="460" t="s">
        <v>883</v>
      </c>
      <c r="C20" s="453">
        <v>0</v>
      </c>
      <c r="D20" s="453">
        <v>0</v>
      </c>
      <c r="E20" s="453">
        <v>0</v>
      </c>
      <c r="F20" s="453">
        <v>0</v>
      </c>
      <c r="G20" s="453">
        <v>0</v>
      </c>
      <c r="H20" s="453">
        <v>0</v>
      </c>
      <c r="I20" s="453">
        <v>0</v>
      </c>
      <c r="J20" s="453">
        <v>0</v>
      </c>
    </row>
    <row r="21" spans="1:10" s="459" customFormat="1" ht="16.5" customHeight="1">
      <c r="A21" s="457">
        <v>10</v>
      </c>
      <c r="B21" s="460" t="s">
        <v>884</v>
      </c>
      <c r="C21" s="453">
        <v>0</v>
      </c>
      <c r="D21" s="453">
        <v>0</v>
      </c>
      <c r="E21" s="453">
        <v>0</v>
      </c>
      <c r="F21" s="453">
        <v>0</v>
      </c>
      <c r="G21" s="453">
        <v>0</v>
      </c>
      <c r="H21" s="453">
        <v>0</v>
      </c>
      <c r="I21" s="453">
        <v>0</v>
      </c>
      <c r="J21" s="453">
        <v>0</v>
      </c>
    </row>
    <row r="22" spans="1:10" s="459" customFormat="1" ht="16.5" customHeight="1">
      <c r="A22" s="457">
        <v>11</v>
      </c>
      <c r="B22" s="460" t="s">
        <v>885</v>
      </c>
      <c r="C22" s="453">
        <v>0</v>
      </c>
      <c r="D22" s="453">
        <v>0</v>
      </c>
      <c r="E22" s="453">
        <v>0</v>
      </c>
      <c r="F22" s="453">
        <v>0</v>
      </c>
      <c r="G22" s="453">
        <v>0</v>
      </c>
      <c r="H22" s="453">
        <v>0</v>
      </c>
      <c r="I22" s="453">
        <v>0</v>
      </c>
      <c r="J22" s="453">
        <v>0</v>
      </c>
    </row>
    <row r="23" spans="1:10" s="459" customFormat="1" ht="16.5" customHeight="1">
      <c r="A23" s="457">
        <v>12</v>
      </c>
      <c r="B23" s="460" t="s">
        <v>886</v>
      </c>
      <c r="C23" s="453">
        <v>0</v>
      </c>
      <c r="D23" s="453">
        <v>0</v>
      </c>
      <c r="E23" s="453">
        <v>0</v>
      </c>
      <c r="F23" s="453">
        <v>0</v>
      </c>
      <c r="G23" s="453">
        <v>0</v>
      </c>
      <c r="H23" s="453">
        <v>0</v>
      </c>
      <c r="I23" s="453">
        <v>0</v>
      </c>
      <c r="J23" s="453">
        <v>0</v>
      </c>
    </row>
    <row r="24" spans="1:10" s="459" customFormat="1" ht="16.5" customHeight="1">
      <c r="A24" s="457">
        <v>13</v>
      </c>
      <c r="B24" s="460" t="s">
        <v>887</v>
      </c>
      <c r="C24" s="453">
        <v>0</v>
      </c>
      <c r="D24" s="453">
        <v>0</v>
      </c>
      <c r="E24" s="453">
        <v>0</v>
      </c>
      <c r="F24" s="453">
        <v>0</v>
      </c>
      <c r="G24" s="453">
        <v>0</v>
      </c>
      <c r="H24" s="453">
        <v>0</v>
      </c>
      <c r="I24" s="453">
        <v>0</v>
      </c>
      <c r="J24" s="453">
        <v>0</v>
      </c>
    </row>
    <row r="25" spans="1:10" s="459" customFormat="1" ht="16.5" customHeight="1">
      <c r="A25" s="457">
        <v>14</v>
      </c>
      <c r="B25" s="460" t="s">
        <v>888</v>
      </c>
      <c r="C25" s="453">
        <v>0</v>
      </c>
      <c r="D25" s="453">
        <v>0</v>
      </c>
      <c r="E25" s="453">
        <v>0</v>
      </c>
      <c r="F25" s="453">
        <v>0</v>
      </c>
      <c r="G25" s="453">
        <v>0</v>
      </c>
      <c r="H25" s="453">
        <v>0</v>
      </c>
      <c r="I25" s="453">
        <v>0</v>
      </c>
      <c r="J25" s="453">
        <v>0</v>
      </c>
    </row>
    <row r="26" spans="1:10" s="459" customFormat="1" ht="16.5" customHeight="1">
      <c r="A26" s="457">
        <v>15</v>
      </c>
      <c r="B26" s="460" t="s">
        <v>889</v>
      </c>
      <c r="C26" s="453">
        <v>0</v>
      </c>
      <c r="D26" s="453">
        <v>0</v>
      </c>
      <c r="E26" s="453">
        <v>0</v>
      </c>
      <c r="F26" s="453">
        <v>0</v>
      </c>
      <c r="G26" s="453">
        <v>0</v>
      </c>
      <c r="H26" s="453">
        <v>0</v>
      </c>
      <c r="I26" s="453">
        <v>0</v>
      </c>
      <c r="J26" s="453">
        <v>0</v>
      </c>
    </row>
    <row r="27" spans="1:10" s="459" customFormat="1" ht="16.5" customHeight="1">
      <c r="A27" s="457">
        <v>16</v>
      </c>
      <c r="B27" s="460" t="s">
        <v>890</v>
      </c>
      <c r="C27" s="453">
        <v>0</v>
      </c>
      <c r="D27" s="453">
        <v>0</v>
      </c>
      <c r="E27" s="453">
        <v>0</v>
      </c>
      <c r="F27" s="453">
        <v>0</v>
      </c>
      <c r="G27" s="453">
        <v>0</v>
      </c>
      <c r="H27" s="453">
        <v>0</v>
      </c>
      <c r="I27" s="453">
        <v>0</v>
      </c>
      <c r="J27" s="453">
        <v>0</v>
      </c>
    </row>
    <row r="28" spans="1:10" s="459" customFormat="1" ht="16.5" customHeight="1">
      <c r="A28" s="457">
        <v>17</v>
      </c>
      <c r="B28" s="460" t="s">
        <v>891</v>
      </c>
      <c r="C28" s="453">
        <v>0</v>
      </c>
      <c r="D28" s="453">
        <v>0</v>
      </c>
      <c r="E28" s="453">
        <v>0</v>
      </c>
      <c r="F28" s="453">
        <v>0</v>
      </c>
      <c r="G28" s="453">
        <v>0</v>
      </c>
      <c r="H28" s="453">
        <v>0</v>
      </c>
      <c r="I28" s="453">
        <v>0</v>
      </c>
      <c r="J28" s="453">
        <v>0</v>
      </c>
    </row>
    <row r="29" spans="1:10" s="459" customFormat="1" ht="16.5" customHeight="1">
      <c r="A29" s="457">
        <v>18</v>
      </c>
      <c r="B29" s="460" t="s">
        <v>892</v>
      </c>
      <c r="C29" s="453">
        <v>0</v>
      </c>
      <c r="D29" s="453">
        <v>0</v>
      </c>
      <c r="E29" s="453">
        <v>0</v>
      </c>
      <c r="F29" s="453">
        <v>0</v>
      </c>
      <c r="G29" s="453">
        <v>0</v>
      </c>
      <c r="H29" s="453">
        <v>0</v>
      </c>
      <c r="I29" s="453">
        <v>0</v>
      </c>
      <c r="J29" s="453">
        <v>0</v>
      </c>
    </row>
    <row r="30" spans="1:10" s="459" customFormat="1" ht="16.5" customHeight="1">
      <c r="A30" s="457">
        <v>19</v>
      </c>
      <c r="B30" s="460" t="s">
        <v>893</v>
      </c>
      <c r="C30" s="453">
        <v>0</v>
      </c>
      <c r="D30" s="453">
        <v>0</v>
      </c>
      <c r="E30" s="453">
        <v>0</v>
      </c>
      <c r="F30" s="453">
        <v>0</v>
      </c>
      <c r="G30" s="453">
        <v>0</v>
      </c>
      <c r="H30" s="453">
        <v>0</v>
      </c>
      <c r="I30" s="453">
        <v>0</v>
      </c>
      <c r="J30" s="453">
        <v>0</v>
      </c>
    </row>
    <row r="31" spans="1:10" s="459" customFormat="1" ht="16.5" customHeight="1">
      <c r="A31" s="457">
        <v>20</v>
      </c>
      <c r="B31" s="460" t="s">
        <v>894</v>
      </c>
      <c r="C31" s="453">
        <v>0</v>
      </c>
      <c r="D31" s="453">
        <v>0</v>
      </c>
      <c r="E31" s="453">
        <v>0</v>
      </c>
      <c r="F31" s="453">
        <v>0</v>
      </c>
      <c r="G31" s="453">
        <v>0</v>
      </c>
      <c r="H31" s="453">
        <v>0</v>
      </c>
      <c r="I31" s="453">
        <v>0</v>
      </c>
      <c r="J31" s="453">
        <v>0</v>
      </c>
    </row>
    <row r="32" spans="1:10" s="459" customFormat="1" ht="16.5" customHeight="1">
      <c r="A32" s="457">
        <v>21</v>
      </c>
      <c r="B32" s="460" t="s">
        <v>895</v>
      </c>
      <c r="C32" s="453">
        <v>0</v>
      </c>
      <c r="D32" s="453">
        <v>0</v>
      </c>
      <c r="E32" s="453">
        <v>0</v>
      </c>
      <c r="F32" s="453">
        <v>0</v>
      </c>
      <c r="G32" s="453">
        <v>0</v>
      </c>
      <c r="H32" s="453">
        <v>0</v>
      </c>
      <c r="I32" s="453">
        <v>0</v>
      </c>
      <c r="J32" s="453">
        <v>0</v>
      </c>
    </row>
    <row r="33" spans="1:10" s="459" customFormat="1" ht="16.5" customHeight="1">
      <c r="A33" s="457">
        <v>22</v>
      </c>
      <c r="B33" s="460" t="s">
        <v>896</v>
      </c>
      <c r="C33" s="453">
        <v>0</v>
      </c>
      <c r="D33" s="453">
        <v>0</v>
      </c>
      <c r="E33" s="453">
        <v>0</v>
      </c>
      <c r="F33" s="453">
        <v>0</v>
      </c>
      <c r="G33" s="453">
        <v>0</v>
      </c>
      <c r="H33" s="453">
        <v>0</v>
      </c>
      <c r="I33" s="453">
        <v>0</v>
      </c>
      <c r="J33" s="453">
        <v>0</v>
      </c>
    </row>
    <row r="34" spans="1:10" s="459" customFormat="1" ht="16.5" customHeight="1">
      <c r="A34" s="457">
        <v>23</v>
      </c>
      <c r="B34" s="460" t="s">
        <v>897</v>
      </c>
      <c r="C34" s="453">
        <v>0</v>
      </c>
      <c r="D34" s="453">
        <v>0</v>
      </c>
      <c r="E34" s="453">
        <v>0</v>
      </c>
      <c r="F34" s="453">
        <v>0</v>
      </c>
      <c r="G34" s="453">
        <v>0</v>
      </c>
      <c r="H34" s="453">
        <v>0</v>
      </c>
      <c r="I34" s="453">
        <v>0</v>
      </c>
      <c r="J34" s="453">
        <v>0</v>
      </c>
    </row>
    <row r="35" spans="1:10" s="459" customFormat="1" ht="16.5" customHeight="1">
      <c r="A35" s="457">
        <v>24</v>
      </c>
      <c r="B35" s="460" t="s">
        <v>898</v>
      </c>
      <c r="C35" s="453">
        <v>0</v>
      </c>
      <c r="D35" s="453">
        <v>0</v>
      </c>
      <c r="E35" s="453">
        <v>0</v>
      </c>
      <c r="F35" s="453">
        <v>0</v>
      </c>
      <c r="G35" s="453">
        <v>0</v>
      </c>
      <c r="H35" s="453">
        <v>0</v>
      </c>
      <c r="I35" s="453">
        <v>0</v>
      </c>
      <c r="J35" s="453">
        <v>0</v>
      </c>
    </row>
    <row r="36" spans="1:10" s="459" customFormat="1" ht="16.5" customHeight="1">
      <c r="A36" s="457">
        <v>25</v>
      </c>
      <c r="B36" s="460" t="s">
        <v>899</v>
      </c>
      <c r="C36" s="453">
        <v>0</v>
      </c>
      <c r="D36" s="453">
        <v>0</v>
      </c>
      <c r="E36" s="453">
        <v>0</v>
      </c>
      <c r="F36" s="453">
        <v>0</v>
      </c>
      <c r="G36" s="453">
        <v>0</v>
      </c>
      <c r="H36" s="453">
        <v>0</v>
      </c>
      <c r="I36" s="453">
        <v>0</v>
      </c>
      <c r="J36" s="453">
        <v>0</v>
      </c>
    </row>
    <row r="37" spans="1:10" s="459" customFormat="1" ht="16.5" customHeight="1">
      <c r="A37" s="457">
        <v>26</v>
      </c>
      <c r="B37" s="460" t="s">
        <v>900</v>
      </c>
      <c r="C37" s="453">
        <v>0</v>
      </c>
      <c r="D37" s="453">
        <v>0</v>
      </c>
      <c r="E37" s="453">
        <v>0</v>
      </c>
      <c r="F37" s="453">
        <v>0</v>
      </c>
      <c r="G37" s="453">
        <v>0</v>
      </c>
      <c r="H37" s="453">
        <v>0</v>
      </c>
      <c r="I37" s="453">
        <v>0</v>
      </c>
      <c r="J37" s="453">
        <v>0</v>
      </c>
    </row>
    <row r="38" spans="1:10" s="459" customFormat="1" ht="16.5" customHeight="1">
      <c r="A38" s="457">
        <v>27</v>
      </c>
      <c r="B38" s="460" t="s">
        <v>901</v>
      </c>
      <c r="C38" s="453">
        <v>0</v>
      </c>
      <c r="D38" s="453">
        <v>0</v>
      </c>
      <c r="E38" s="453">
        <v>0</v>
      </c>
      <c r="F38" s="453">
        <v>0</v>
      </c>
      <c r="G38" s="453">
        <v>0</v>
      </c>
      <c r="H38" s="453">
        <v>0</v>
      </c>
      <c r="I38" s="453">
        <v>0</v>
      </c>
      <c r="J38" s="453">
        <v>0</v>
      </c>
    </row>
    <row r="39" spans="1:10" s="459" customFormat="1" ht="16.5" customHeight="1">
      <c r="A39" s="457">
        <v>28</v>
      </c>
      <c r="B39" s="460" t="s">
        <v>902</v>
      </c>
      <c r="C39" s="453">
        <v>0</v>
      </c>
      <c r="D39" s="453">
        <v>0</v>
      </c>
      <c r="E39" s="453">
        <v>0</v>
      </c>
      <c r="F39" s="453">
        <v>0</v>
      </c>
      <c r="G39" s="453">
        <v>0</v>
      </c>
      <c r="H39" s="453">
        <v>0</v>
      </c>
      <c r="I39" s="453">
        <v>0</v>
      </c>
      <c r="J39" s="453">
        <v>0</v>
      </c>
    </row>
    <row r="40" spans="1:10" s="459" customFormat="1" ht="16.5" customHeight="1">
      <c r="A40" s="457">
        <v>29</v>
      </c>
      <c r="B40" s="460" t="s">
        <v>903</v>
      </c>
      <c r="C40" s="453">
        <v>0</v>
      </c>
      <c r="D40" s="453">
        <v>0</v>
      </c>
      <c r="E40" s="453">
        <v>0</v>
      </c>
      <c r="F40" s="453">
        <v>0</v>
      </c>
      <c r="G40" s="453">
        <v>0</v>
      </c>
      <c r="H40" s="453">
        <v>0</v>
      </c>
      <c r="I40" s="453">
        <v>0</v>
      </c>
      <c r="J40" s="453">
        <v>0</v>
      </c>
    </row>
    <row r="41" spans="1:10" s="459" customFormat="1" ht="16.5" customHeight="1">
      <c r="A41" s="457">
        <v>30</v>
      </c>
      <c r="B41" s="460" t="s">
        <v>904</v>
      </c>
      <c r="C41" s="453">
        <v>0</v>
      </c>
      <c r="D41" s="453">
        <v>0</v>
      </c>
      <c r="E41" s="453">
        <v>0</v>
      </c>
      <c r="F41" s="453">
        <v>0</v>
      </c>
      <c r="G41" s="453">
        <v>0</v>
      </c>
      <c r="H41" s="453">
        <v>0</v>
      </c>
      <c r="I41" s="453">
        <v>0</v>
      </c>
      <c r="J41" s="453">
        <v>0</v>
      </c>
    </row>
    <row r="42" spans="1:10" s="459" customFormat="1" ht="16.5" customHeight="1">
      <c r="A42" s="457">
        <v>31</v>
      </c>
      <c r="B42" s="460" t="s">
        <v>905</v>
      </c>
      <c r="C42" s="453">
        <v>0</v>
      </c>
      <c r="D42" s="453">
        <v>0</v>
      </c>
      <c r="E42" s="453">
        <v>0</v>
      </c>
      <c r="F42" s="453">
        <v>0</v>
      </c>
      <c r="G42" s="453">
        <v>0</v>
      </c>
      <c r="H42" s="453">
        <v>0</v>
      </c>
      <c r="I42" s="453">
        <v>0</v>
      </c>
      <c r="J42" s="453">
        <v>0</v>
      </c>
    </row>
    <row r="43" spans="1:10" s="459" customFormat="1" ht="16.5" customHeight="1">
      <c r="A43" s="457">
        <v>32</v>
      </c>
      <c r="B43" s="460" t="s">
        <v>906</v>
      </c>
      <c r="C43" s="453">
        <v>0</v>
      </c>
      <c r="D43" s="453">
        <v>0</v>
      </c>
      <c r="E43" s="453">
        <v>0</v>
      </c>
      <c r="F43" s="453">
        <v>0</v>
      </c>
      <c r="G43" s="453">
        <v>0</v>
      </c>
      <c r="H43" s="453">
        <v>0</v>
      </c>
      <c r="I43" s="453">
        <v>0</v>
      </c>
      <c r="J43" s="453">
        <v>0</v>
      </c>
    </row>
    <row r="44" spans="1:10" s="459" customFormat="1" ht="16.5" customHeight="1">
      <c r="A44" s="457">
        <v>33</v>
      </c>
      <c r="B44" s="460" t="s">
        <v>907</v>
      </c>
      <c r="C44" s="453">
        <v>0</v>
      </c>
      <c r="D44" s="453">
        <v>0</v>
      </c>
      <c r="E44" s="453">
        <v>0</v>
      </c>
      <c r="F44" s="453">
        <v>0</v>
      </c>
      <c r="G44" s="453">
        <v>0</v>
      </c>
      <c r="H44" s="453">
        <v>0</v>
      </c>
      <c r="I44" s="453">
        <v>0</v>
      </c>
      <c r="J44" s="453">
        <v>0</v>
      </c>
    </row>
    <row r="45" spans="1:10" s="459" customFormat="1" ht="16.5" customHeight="1">
      <c r="A45" s="457">
        <v>34</v>
      </c>
      <c r="B45" s="460" t="s">
        <v>908</v>
      </c>
      <c r="C45" s="453">
        <v>0</v>
      </c>
      <c r="D45" s="453">
        <v>0</v>
      </c>
      <c r="E45" s="453">
        <v>0</v>
      </c>
      <c r="F45" s="453">
        <v>0</v>
      </c>
      <c r="G45" s="453">
        <v>0</v>
      </c>
      <c r="H45" s="453">
        <v>0</v>
      </c>
      <c r="I45" s="453">
        <v>0</v>
      </c>
      <c r="J45" s="453">
        <v>0</v>
      </c>
    </row>
    <row r="46" spans="1:10" s="459" customFormat="1" ht="16.5" customHeight="1">
      <c r="A46" s="457">
        <v>35</v>
      </c>
      <c r="B46" s="460" t="s">
        <v>909</v>
      </c>
      <c r="C46" s="453">
        <v>0</v>
      </c>
      <c r="D46" s="453">
        <v>0</v>
      </c>
      <c r="E46" s="453">
        <v>0</v>
      </c>
      <c r="F46" s="453">
        <v>0</v>
      </c>
      <c r="G46" s="453">
        <v>0</v>
      </c>
      <c r="H46" s="453">
        <v>0</v>
      </c>
      <c r="I46" s="453">
        <v>0</v>
      </c>
      <c r="J46" s="453">
        <v>0</v>
      </c>
    </row>
    <row r="47" spans="1:10" s="459" customFormat="1" ht="16.5" customHeight="1">
      <c r="A47" s="457">
        <v>36</v>
      </c>
      <c r="B47" s="460" t="s">
        <v>910</v>
      </c>
      <c r="C47" s="453">
        <v>0</v>
      </c>
      <c r="D47" s="453">
        <v>0</v>
      </c>
      <c r="E47" s="453">
        <v>0</v>
      </c>
      <c r="F47" s="453">
        <v>0</v>
      </c>
      <c r="G47" s="453">
        <v>0</v>
      </c>
      <c r="H47" s="453">
        <v>0</v>
      </c>
      <c r="I47" s="453">
        <v>0</v>
      </c>
      <c r="J47" s="453">
        <v>0</v>
      </c>
    </row>
    <row r="48" spans="1:10" s="459" customFormat="1" ht="16.5" customHeight="1">
      <c r="A48" s="457">
        <v>37</v>
      </c>
      <c r="B48" s="460" t="s">
        <v>911</v>
      </c>
      <c r="C48" s="453">
        <v>0</v>
      </c>
      <c r="D48" s="453">
        <v>0</v>
      </c>
      <c r="E48" s="453">
        <v>0</v>
      </c>
      <c r="F48" s="453">
        <v>0</v>
      </c>
      <c r="G48" s="453">
        <v>0</v>
      </c>
      <c r="H48" s="453">
        <v>0</v>
      </c>
      <c r="I48" s="453">
        <v>0</v>
      </c>
      <c r="J48" s="453">
        <v>0</v>
      </c>
    </row>
    <row r="49" spans="1:10" s="459" customFormat="1" ht="16.5" customHeight="1">
      <c r="A49" s="457">
        <v>38</v>
      </c>
      <c r="B49" s="460" t="s">
        <v>912</v>
      </c>
      <c r="C49" s="453">
        <v>0</v>
      </c>
      <c r="D49" s="453">
        <v>0</v>
      </c>
      <c r="E49" s="453">
        <v>0</v>
      </c>
      <c r="F49" s="453">
        <v>0</v>
      </c>
      <c r="G49" s="453">
        <v>0</v>
      </c>
      <c r="H49" s="453">
        <v>0</v>
      </c>
      <c r="I49" s="453">
        <v>0</v>
      </c>
      <c r="J49" s="453">
        <v>0</v>
      </c>
    </row>
    <row r="50" spans="1:10" s="459" customFormat="1" ht="16.5" customHeight="1">
      <c r="A50" s="457">
        <v>39</v>
      </c>
      <c r="B50" s="460" t="s">
        <v>913</v>
      </c>
      <c r="C50" s="453">
        <v>0</v>
      </c>
      <c r="D50" s="453">
        <v>0</v>
      </c>
      <c r="E50" s="453">
        <v>0</v>
      </c>
      <c r="F50" s="453">
        <v>0</v>
      </c>
      <c r="G50" s="453">
        <v>0</v>
      </c>
      <c r="H50" s="453">
        <v>0</v>
      </c>
      <c r="I50" s="453">
        <v>0</v>
      </c>
      <c r="J50" s="453">
        <v>0</v>
      </c>
    </row>
    <row r="51" spans="1:10" s="459" customFormat="1" ht="16.5" customHeight="1">
      <c r="A51" s="457">
        <v>40</v>
      </c>
      <c r="B51" s="460" t="s">
        <v>914</v>
      </c>
      <c r="C51" s="453">
        <v>0</v>
      </c>
      <c r="D51" s="453">
        <v>0</v>
      </c>
      <c r="E51" s="453">
        <v>0</v>
      </c>
      <c r="F51" s="453">
        <v>0</v>
      </c>
      <c r="G51" s="453">
        <v>0</v>
      </c>
      <c r="H51" s="453">
        <v>0</v>
      </c>
      <c r="I51" s="453">
        <v>0</v>
      </c>
      <c r="J51" s="453">
        <v>0</v>
      </c>
    </row>
    <row r="52" spans="1:10" s="459" customFormat="1" ht="16.5" customHeight="1">
      <c r="A52" s="457">
        <v>41</v>
      </c>
      <c r="B52" s="460" t="s">
        <v>915</v>
      </c>
      <c r="C52" s="453">
        <v>0</v>
      </c>
      <c r="D52" s="453">
        <v>0</v>
      </c>
      <c r="E52" s="453">
        <v>0</v>
      </c>
      <c r="F52" s="453">
        <v>0</v>
      </c>
      <c r="G52" s="453">
        <v>0</v>
      </c>
      <c r="H52" s="453">
        <v>0</v>
      </c>
      <c r="I52" s="453">
        <v>0</v>
      </c>
      <c r="J52" s="453">
        <v>0</v>
      </c>
    </row>
    <row r="53" spans="1:10" s="459" customFormat="1" ht="16.5" customHeight="1">
      <c r="A53" s="457">
        <v>42</v>
      </c>
      <c r="B53" s="460" t="s">
        <v>916</v>
      </c>
      <c r="C53" s="453">
        <v>0</v>
      </c>
      <c r="D53" s="453">
        <v>0</v>
      </c>
      <c r="E53" s="453">
        <v>0</v>
      </c>
      <c r="F53" s="453">
        <v>0</v>
      </c>
      <c r="G53" s="453">
        <v>0</v>
      </c>
      <c r="H53" s="453">
        <v>0</v>
      </c>
      <c r="I53" s="453">
        <v>0</v>
      </c>
      <c r="J53" s="453">
        <v>0</v>
      </c>
    </row>
    <row r="54" spans="1:10" s="459" customFormat="1" ht="16.5" customHeight="1">
      <c r="A54" s="457">
        <v>43</v>
      </c>
      <c r="B54" s="460" t="s">
        <v>917</v>
      </c>
      <c r="C54" s="453">
        <v>0</v>
      </c>
      <c r="D54" s="453">
        <v>0</v>
      </c>
      <c r="E54" s="453">
        <v>0</v>
      </c>
      <c r="F54" s="453">
        <v>0</v>
      </c>
      <c r="G54" s="453">
        <v>0</v>
      </c>
      <c r="H54" s="453">
        <v>0</v>
      </c>
      <c r="I54" s="453">
        <v>0</v>
      </c>
      <c r="J54" s="453">
        <v>0</v>
      </c>
    </row>
    <row r="55" spans="1:10" s="459" customFormat="1" ht="16.5" customHeight="1">
      <c r="A55" s="457">
        <v>44</v>
      </c>
      <c r="B55" s="460" t="s">
        <v>918</v>
      </c>
      <c r="C55" s="453">
        <v>0</v>
      </c>
      <c r="D55" s="453">
        <v>0</v>
      </c>
      <c r="E55" s="453">
        <v>0</v>
      </c>
      <c r="F55" s="453">
        <v>0</v>
      </c>
      <c r="G55" s="453">
        <v>0</v>
      </c>
      <c r="H55" s="453">
        <v>0</v>
      </c>
      <c r="I55" s="453">
        <v>0</v>
      </c>
      <c r="J55" s="453">
        <v>0</v>
      </c>
    </row>
    <row r="56" spans="1:10" s="459" customFormat="1" ht="16.5" customHeight="1">
      <c r="A56" s="457">
        <v>45</v>
      </c>
      <c r="B56" s="460" t="s">
        <v>919</v>
      </c>
      <c r="C56" s="453">
        <v>0</v>
      </c>
      <c r="D56" s="453">
        <v>0</v>
      </c>
      <c r="E56" s="453">
        <v>0</v>
      </c>
      <c r="F56" s="453">
        <v>0</v>
      </c>
      <c r="G56" s="453">
        <v>0</v>
      </c>
      <c r="H56" s="453">
        <v>0</v>
      </c>
      <c r="I56" s="453">
        <v>0</v>
      </c>
      <c r="J56" s="453">
        <v>0</v>
      </c>
    </row>
    <row r="57" spans="1:10" s="459" customFormat="1" ht="16.5" customHeight="1">
      <c r="A57" s="457">
        <v>46</v>
      </c>
      <c r="B57" s="460" t="s">
        <v>920</v>
      </c>
      <c r="C57" s="453">
        <v>0</v>
      </c>
      <c r="D57" s="453">
        <v>0</v>
      </c>
      <c r="E57" s="453">
        <v>0</v>
      </c>
      <c r="F57" s="453">
        <v>0</v>
      </c>
      <c r="G57" s="453">
        <v>0</v>
      </c>
      <c r="H57" s="453">
        <v>0</v>
      </c>
      <c r="I57" s="453">
        <v>0</v>
      </c>
      <c r="J57" s="453">
        <v>0</v>
      </c>
    </row>
    <row r="58" spans="1:10" s="459" customFormat="1" ht="16.5" customHeight="1">
      <c r="A58" s="457">
        <v>47</v>
      </c>
      <c r="B58" s="460" t="s">
        <v>921</v>
      </c>
      <c r="C58" s="453">
        <v>0</v>
      </c>
      <c r="D58" s="453">
        <v>0</v>
      </c>
      <c r="E58" s="453">
        <v>0</v>
      </c>
      <c r="F58" s="453">
        <v>0</v>
      </c>
      <c r="G58" s="453">
        <v>0</v>
      </c>
      <c r="H58" s="453">
        <v>0</v>
      </c>
      <c r="I58" s="453">
        <v>0</v>
      </c>
      <c r="J58" s="453">
        <v>0</v>
      </c>
    </row>
    <row r="59" spans="1:10" s="459" customFormat="1" ht="16.5" customHeight="1">
      <c r="A59" s="457">
        <v>48</v>
      </c>
      <c r="B59" s="460" t="s">
        <v>922</v>
      </c>
      <c r="C59" s="453">
        <v>0</v>
      </c>
      <c r="D59" s="453">
        <v>0</v>
      </c>
      <c r="E59" s="453">
        <v>0</v>
      </c>
      <c r="F59" s="453">
        <v>0</v>
      </c>
      <c r="G59" s="453">
        <v>0</v>
      </c>
      <c r="H59" s="453">
        <v>0</v>
      </c>
      <c r="I59" s="453">
        <v>0</v>
      </c>
      <c r="J59" s="453">
        <v>0</v>
      </c>
    </row>
    <row r="60" spans="1:10" s="459" customFormat="1" ht="16.5" customHeight="1">
      <c r="A60" s="457">
        <v>49</v>
      </c>
      <c r="B60" s="460" t="s">
        <v>923</v>
      </c>
      <c r="C60" s="453">
        <v>0</v>
      </c>
      <c r="D60" s="453">
        <v>0</v>
      </c>
      <c r="E60" s="453">
        <v>0</v>
      </c>
      <c r="F60" s="453">
        <v>0</v>
      </c>
      <c r="G60" s="453">
        <v>0</v>
      </c>
      <c r="H60" s="453">
        <v>0</v>
      </c>
      <c r="I60" s="453">
        <v>0</v>
      </c>
      <c r="J60" s="453">
        <v>0</v>
      </c>
    </row>
    <row r="61" spans="1:10" s="459" customFormat="1" ht="16.5" customHeight="1">
      <c r="A61" s="457">
        <v>50</v>
      </c>
      <c r="B61" s="460" t="s">
        <v>924</v>
      </c>
      <c r="C61" s="453">
        <v>0</v>
      </c>
      <c r="D61" s="453">
        <v>0</v>
      </c>
      <c r="E61" s="453">
        <v>0</v>
      </c>
      <c r="F61" s="453">
        <v>0</v>
      </c>
      <c r="G61" s="453">
        <v>0</v>
      </c>
      <c r="H61" s="453">
        <v>0</v>
      </c>
      <c r="I61" s="453">
        <v>0</v>
      </c>
      <c r="J61" s="453">
        <v>0</v>
      </c>
    </row>
    <row r="62" spans="1:10" s="459" customFormat="1" ht="16.5" customHeight="1">
      <c r="A62" s="457">
        <v>51</v>
      </c>
      <c r="B62" s="460" t="s">
        <v>925</v>
      </c>
      <c r="C62" s="453">
        <v>0</v>
      </c>
      <c r="D62" s="453">
        <v>0</v>
      </c>
      <c r="E62" s="453">
        <v>0</v>
      </c>
      <c r="F62" s="453">
        <v>0</v>
      </c>
      <c r="G62" s="453">
        <v>0</v>
      </c>
      <c r="H62" s="453">
        <v>0</v>
      </c>
      <c r="I62" s="453">
        <v>0</v>
      </c>
      <c r="J62" s="453">
        <v>0</v>
      </c>
    </row>
    <row r="63" spans="1:10" s="459" customFormat="1" ht="16.5" customHeight="1">
      <c r="A63" s="978" t="s">
        <v>19</v>
      </c>
      <c r="B63" s="978"/>
      <c r="C63" s="456">
        <v>0</v>
      </c>
      <c r="D63" s="456">
        <v>0</v>
      </c>
      <c r="E63" s="456">
        <v>0</v>
      </c>
      <c r="F63" s="456">
        <v>0</v>
      </c>
      <c r="G63" s="456">
        <v>0</v>
      </c>
      <c r="H63" s="456">
        <v>0</v>
      </c>
      <c r="I63" s="456">
        <v>0</v>
      </c>
      <c r="J63" s="456">
        <v>0</v>
      </c>
    </row>
    <row r="64" spans="1:10">
      <c r="A64" s="448"/>
      <c r="B64" s="27"/>
      <c r="C64" s="27"/>
      <c r="D64" s="20"/>
      <c r="E64" s="20"/>
      <c r="F64" s="20"/>
      <c r="G64" s="20"/>
      <c r="H64" s="20"/>
      <c r="I64" s="20"/>
      <c r="J64" s="20"/>
    </row>
    <row r="65" spans="1:10">
      <c r="A65" s="1099" t="s">
        <v>706</v>
      </c>
      <c r="B65" s="1099"/>
      <c r="C65" s="1099"/>
      <c r="D65" s="1099"/>
      <c r="E65" s="1099"/>
      <c r="F65" s="1099"/>
      <c r="G65" s="1099"/>
      <c r="H65" s="1099"/>
      <c r="I65" s="20"/>
      <c r="J65" s="20"/>
    </row>
    <row r="66" spans="1:10">
      <c r="A66" s="448"/>
      <c r="B66" s="27"/>
      <c r="C66" s="27"/>
      <c r="D66" s="20"/>
      <c r="E66" s="20"/>
      <c r="F66" s="20"/>
      <c r="G66" s="20"/>
      <c r="H66" s="20"/>
      <c r="I66" s="20"/>
      <c r="J66" s="20"/>
    </row>
    <row r="67" spans="1:10" ht="15.75" customHeight="1">
      <c r="A67" s="15" t="s">
        <v>12</v>
      </c>
      <c r="B67" s="15"/>
      <c r="C67" s="15"/>
      <c r="D67" s="15"/>
      <c r="E67" s="15"/>
      <c r="F67" s="15"/>
      <c r="G67" s="15"/>
      <c r="I67" s="1000" t="s">
        <v>13</v>
      </c>
      <c r="J67" s="1000"/>
    </row>
    <row r="68" spans="1:10" ht="12.75" customHeight="1">
      <c r="A68" s="1013" t="s">
        <v>14</v>
      </c>
      <c r="B68" s="1013"/>
      <c r="C68" s="1013"/>
      <c r="D68" s="1013"/>
      <c r="E68" s="1013"/>
      <c r="F68" s="1013"/>
      <c r="G68" s="1013"/>
      <c r="H68" s="1013"/>
      <c r="I68" s="1013"/>
      <c r="J68" s="1013"/>
    </row>
    <row r="69" spans="1:10" ht="12.75" customHeight="1">
      <c r="A69" s="1013" t="s">
        <v>20</v>
      </c>
      <c r="B69" s="1013"/>
      <c r="C69" s="1013"/>
      <c r="D69" s="1013"/>
      <c r="E69" s="1013"/>
      <c r="F69" s="1013"/>
      <c r="G69" s="1013"/>
      <c r="H69" s="1013"/>
      <c r="I69" s="1013"/>
      <c r="J69" s="1013"/>
    </row>
    <row r="70" spans="1:10">
      <c r="A70" s="15"/>
      <c r="B70" s="15"/>
      <c r="C70" s="15"/>
      <c r="E70" s="15"/>
      <c r="H70" s="989" t="s">
        <v>85</v>
      </c>
      <c r="I70" s="989"/>
      <c r="J70" s="989"/>
    </row>
    <row r="74" spans="1:10">
      <c r="A74" s="1100"/>
      <c r="B74" s="1100"/>
      <c r="C74" s="1100"/>
      <c r="D74" s="1100"/>
      <c r="E74" s="1100"/>
      <c r="F74" s="1100"/>
      <c r="G74" s="1100"/>
      <c r="H74" s="1100"/>
      <c r="I74" s="1100"/>
      <c r="J74" s="1100"/>
    </row>
    <row r="76" spans="1:10">
      <c r="A76" s="1100"/>
      <c r="B76" s="1100"/>
      <c r="C76" s="1100"/>
      <c r="D76" s="1100"/>
      <c r="E76" s="1100"/>
      <c r="F76" s="1100"/>
      <c r="G76" s="1100"/>
      <c r="H76" s="1100"/>
      <c r="I76" s="1100"/>
      <c r="J76" s="1100"/>
    </row>
  </sheetData>
  <mergeCells count="18">
    <mergeCell ref="A76:J76"/>
    <mergeCell ref="A9:A10"/>
    <mergeCell ref="B9:B10"/>
    <mergeCell ref="C9:F9"/>
    <mergeCell ref="G9:J9"/>
    <mergeCell ref="A63:B63"/>
    <mergeCell ref="A65:H65"/>
    <mergeCell ref="I67:J67"/>
    <mergeCell ref="A68:J68"/>
    <mergeCell ref="A69:J69"/>
    <mergeCell ref="H70:J70"/>
    <mergeCell ref="A74:J74"/>
    <mergeCell ref="E1:I1"/>
    <mergeCell ref="A2:J2"/>
    <mergeCell ref="A3:J3"/>
    <mergeCell ref="A5:J5"/>
    <mergeCell ref="A8:B8"/>
    <mergeCell ref="H8:J8"/>
  </mergeCells>
  <printOptions horizontalCentered="1"/>
  <pageMargins left="0.2" right="0.43" top="0.23622047244094499" bottom="0" header="0.22" footer="0.16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opLeftCell="A49" zoomScaleSheetLayoutView="120" workbookViewId="0">
      <selection activeCell="C69" sqref="C69"/>
    </sheetView>
  </sheetViews>
  <sheetFormatPr defaultRowHeight="12.75"/>
  <cols>
    <col min="1" max="1" width="8.7109375" customWidth="1"/>
    <col min="2" max="2" width="11.7109375" customWidth="1"/>
    <col min="3" max="3" width="114.5703125" customWidth="1"/>
  </cols>
  <sheetData>
    <row r="1" spans="1:7" ht="21.75" customHeight="1">
      <c r="A1" s="956" t="s">
        <v>544</v>
      </c>
      <c r="B1" s="956"/>
      <c r="C1" s="956"/>
      <c r="D1" s="956"/>
      <c r="E1" s="205"/>
      <c r="F1" s="205"/>
      <c r="G1" s="205"/>
    </row>
    <row r="2" spans="1:7">
      <c r="A2" s="3" t="s">
        <v>75</v>
      </c>
      <c r="B2" s="3" t="s">
        <v>545</v>
      </c>
      <c r="C2" s="3" t="s">
        <v>546</v>
      </c>
    </row>
    <row r="3" spans="1:7">
      <c r="A3" s="8">
        <v>1</v>
      </c>
      <c r="B3" s="227" t="s">
        <v>547</v>
      </c>
      <c r="C3" s="227" t="s">
        <v>754</v>
      </c>
    </row>
    <row r="4" spans="1:7">
      <c r="A4" s="8">
        <v>2</v>
      </c>
      <c r="B4" s="227" t="s">
        <v>548</v>
      </c>
      <c r="C4" s="227" t="s">
        <v>755</v>
      </c>
    </row>
    <row r="5" spans="1:7">
      <c r="A5" s="8">
        <v>3</v>
      </c>
      <c r="B5" s="227" t="s">
        <v>549</v>
      </c>
      <c r="C5" s="227" t="s">
        <v>756</v>
      </c>
    </row>
    <row r="6" spans="1:7">
      <c r="A6" s="8">
        <v>4</v>
      </c>
      <c r="B6" s="227" t="s">
        <v>868</v>
      </c>
      <c r="C6" s="227" t="s">
        <v>869</v>
      </c>
    </row>
    <row r="7" spans="1:7">
      <c r="A7" s="8">
        <v>5</v>
      </c>
      <c r="B7" s="227" t="s">
        <v>550</v>
      </c>
      <c r="C7" s="227" t="s">
        <v>757</v>
      </c>
    </row>
    <row r="8" spans="1:7">
      <c r="A8" s="8">
        <v>6</v>
      </c>
      <c r="B8" s="227" t="s">
        <v>551</v>
      </c>
      <c r="C8" s="227" t="s">
        <v>758</v>
      </c>
    </row>
    <row r="9" spans="1:7">
      <c r="A9" s="8">
        <v>7</v>
      </c>
      <c r="B9" s="227" t="s">
        <v>552</v>
      </c>
      <c r="C9" s="227" t="s">
        <v>759</v>
      </c>
    </row>
    <row r="10" spans="1:7">
      <c r="A10" s="8">
        <v>8</v>
      </c>
      <c r="B10" s="227" t="s">
        <v>553</v>
      </c>
      <c r="C10" s="227" t="s">
        <v>760</v>
      </c>
    </row>
    <row r="11" spans="1:7">
      <c r="A11" s="8">
        <v>9</v>
      </c>
      <c r="B11" s="227" t="s">
        <v>554</v>
      </c>
      <c r="C11" s="227" t="s">
        <v>761</v>
      </c>
    </row>
    <row r="12" spans="1:7">
      <c r="A12" s="8">
        <v>10</v>
      </c>
      <c r="B12" s="227" t="s">
        <v>555</v>
      </c>
      <c r="C12" s="227" t="s">
        <v>762</v>
      </c>
    </row>
    <row r="13" spans="1:7">
      <c r="A13" s="8">
        <v>11</v>
      </c>
      <c r="B13" s="227" t="s">
        <v>671</v>
      </c>
      <c r="C13" s="227" t="s">
        <v>672</v>
      </c>
    </row>
    <row r="14" spans="1:7">
      <c r="A14" s="8">
        <v>12</v>
      </c>
      <c r="B14" s="227" t="s">
        <v>556</v>
      </c>
      <c r="C14" s="227" t="s">
        <v>763</v>
      </c>
    </row>
    <row r="15" spans="1:7">
      <c r="A15" s="8">
        <v>13</v>
      </c>
      <c r="B15" s="227" t="s">
        <v>557</v>
      </c>
      <c r="C15" s="227" t="s">
        <v>764</v>
      </c>
    </row>
    <row r="16" spans="1:7">
      <c r="A16" s="8">
        <v>14</v>
      </c>
      <c r="B16" s="227" t="s">
        <v>558</v>
      </c>
      <c r="C16" s="227" t="s">
        <v>765</v>
      </c>
    </row>
    <row r="17" spans="1:3">
      <c r="A17" s="8">
        <v>15</v>
      </c>
      <c r="B17" s="227" t="s">
        <v>559</v>
      </c>
      <c r="C17" s="227" t="s">
        <v>766</v>
      </c>
    </row>
    <row r="18" spans="1:3">
      <c r="A18" s="8">
        <v>16</v>
      </c>
      <c r="B18" s="227" t="s">
        <v>560</v>
      </c>
      <c r="C18" s="227" t="s">
        <v>767</v>
      </c>
    </row>
    <row r="19" spans="1:3">
      <c r="A19" s="8">
        <v>17</v>
      </c>
      <c r="B19" s="227" t="s">
        <v>561</v>
      </c>
      <c r="C19" s="227" t="s">
        <v>768</v>
      </c>
    </row>
    <row r="20" spans="1:3">
      <c r="A20" s="8">
        <v>18</v>
      </c>
      <c r="B20" s="227" t="s">
        <v>562</v>
      </c>
      <c r="C20" s="227" t="s">
        <v>769</v>
      </c>
    </row>
    <row r="21" spans="1:3">
      <c r="A21" s="8">
        <v>19</v>
      </c>
      <c r="B21" s="227" t="s">
        <v>563</v>
      </c>
      <c r="C21" s="227" t="s">
        <v>770</v>
      </c>
    </row>
    <row r="22" spans="1:3">
      <c r="A22" s="8">
        <v>20</v>
      </c>
      <c r="B22" s="227" t="s">
        <v>564</v>
      </c>
      <c r="C22" s="227" t="s">
        <v>771</v>
      </c>
    </row>
    <row r="23" spans="1:3">
      <c r="A23" s="8">
        <v>21</v>
      </c>
      <c r="B23" s="227" t="s">
        <v>565</v>
      </c>
      <c r="C23" s="227" t="s">
        <v>772</v>
      </c>
    </row>
    <row r="24" spans="1:3">
      <c r="A24" s="8">
        <v>22</v>
      </c>
      <c r="B24" s="227" t="s">
        <v>566</v>
      </c>
      <c r="C24" s="227" t="s">
        <v>773</v>
      </c>
    </row>
    <row r="25" spans="1:3">
      <c r="A25" s="8">
        <v>23</v>
      </c>
      <c r="B25" s="227" t="s">
        <v>567</v>
      </c>
      <c r="C25" s="227" t="s">
        <v>774</v>
      </c>
    </row>
    <row r="26" spans="1:3">
      <c r="A26" s="8">
        <v>24</v>
      </c>
      <c r="B26" s="227" t="s">
        <v>568</v>
      </c>
      <c r="C26" s="227" t="s">
        <v>775</v>
      </c>
    </row>
    <row r="27" spans="1:3">
      <c r="A27" s="8">
        <v>25</v>
      </c>
      <c r="B27" s="227" t="s">
        <v>569</v>
      </c>
      <c r="C27" s="227" t="s">
        <v>776</v>
      </c>
    </row>
    <row r="28" spans="1:3">
      <c r="A28" s="8">
        <v>26</v>
      </c>
      <c r="B28" s="227" t="s">
        <v>570</v>
      </c>
      <c r="C28" s="227" t="s">
        <v>777</v>
      </c>
    </row>
    <row r="29" spans="1:3">
      <c r="A29" s="8">
        <v>27</v>
      </c>
      <c r="B29" s="227" t="s">
        <v>571</v>
      </c>
      <c r="C29" s="227" t="s">
        <v>778</v>
      </c>
    </row>
    <row r="30" spans="1:3">
      <c r="A30" s="8">
        <v>28</v>
      </c>
      <c r="B30" s="227" t="s">
        <v>572</v>
      </c>
      <c r="C30" s="227" t="s">
        <v>573</v>
      </c>
    </row>
    <row r="31" spans="1:3">
      <c r="A31" s="8">
        <v>29</v>
      </c>
      <c r="B31" s="227" t="s">
        <v>574</v>
      </c>
      <c r="C31" s="227" t="s">
        <v>575</v>
      </c>
    </row>
    <row r="32" spans="1:3">
      <c r="A32" s="8">
        <v>30</v>
      </c>
      <c r="B32" s="227" t="s">
        <v>576</v>
      </c>
      <c r="C32" s="227" t="s">
        <v>577</v>
      </c>
    </row>
    <row r="33" spans="1:3">
      <c r="A33" s="8">
        <v>31</v>
      </c>
      <c r="B33" s="227" t="s">
        <v>670</v>
      </c>
      <c r="C33" s="227" t="s">
        <v>669</v>
      </c>
    </row>
    <row r="34" spans="1:3">
      <c r="A34" s="8">
        <v>32</v>
      </c>
      <c r="B34" s="227" t="s">
        <v>718</v>
      </c>
      <c r="C34" s="227" t="s">
        <v>719</v>
      </c>
    </row>
    <row r="35" spans="1:3">
      <c r="A35" s="8">
        <v>33</v>
      </c>
      <c r="B35" s="227" t="s">
        <v>578</v>
      </c>
      <c r="C35" s="227" t="s">
        <v>579</v>
      </c>
    </row>
    <row r="36" spans="1:3">
      <c r="A36" s="8">
        <v>34</v>
      </c>
      <c r="B36" s="227" t="s">
        <v>580</v>
      </c>
      <c r="C36" s="227" t="s">
        <v>579</v>
      </c>
    </row>
    <row r="37" spans="1:3">
      <c r="A37" s="8">
        <v>35</v>
      </c>
      <c r="B37" s="227" t="s">
        <v>581</v>
      </c>
      <c r="C37" s="227" t="s">
        <v>582</v>
      </c>
    </row>
    <row r="38" spans="1:3">
      <c r="A38" s="8">
        <v>36</v>
      </c>
      <c r="B38" s="227" t="s">
        <v>583</v>
      </c>
      <c r="C38" s="227" t="s">
        <v>584</v>
      </c>
    </row>
    <row r="39" spans="1:3">
      <c r="A39" s="8">
        <v>37</v>
      </c>
      <c r="B39" s="227" t="s">
        <v>585</v>
      </c>
      <c r="C39" s="227" t="s">
        <v>586</v>
      </c>
    </row>
    <row r="40" spans="1:3">
      <c r="A40" s="8">
        <v>38</v>
      </c>
      <c r="B40" s="227" t="s">
        <v>587</v>
      </c>
      <c r="C40" s="227" t="s">
        <v>588</v>
      </c>
    </row>
    <row r="41" spans="1:3">
      <c r="A41" s="8">
        <v>39</v>
      </c>
      <c r="B41" s="227" t="s">
        <v>589</v>
      </c>
      <c r="C41" s="227" t="s">
        <v>590</v>
      </c>
    </row>
    <row r="42" spans="1:3">
      <c r="A42" s="8">
        <v>40</v>
      </c>
      <c r="B42" s="227" t="s">
        <v>591</v>
      </c>
      <c r="C42" s="227" t="s">
        <v>592</v>
      </c>
    </row>
    <row r="43" spans="1:3">
      <c r="A43" s="8">
        <v>41</v>
      </c>
      <c r="B43" s="227" t="s">
        <v>593</v>
      </c>
      <c r="C43" s="227" t="s">
        <v>594</v>
      </c>
    </row>
    <row r="44" spans="1:3">
      <c r="A44" s="8">
        <v>42</v>
      </c>
      <c r="B44" s="227" t="s">
        <v>595</v>
      </c>
      <c r="C44" s="227" t="s">
        <v>779</v>
      </c>
    </row>
    <row r="45" spans="1:3">
      <c r="A45" s="8">
        <v>43</v>
      </c>
      <c r="B45" s="227" t="s">
        <v>596</v>
      </c>
      <c r="C45" s="227" t="s">
        <v>597</v>
      </c>
    </row>
    <row r="46" spans="1:3">
      <c r="A46" s="8">
        <v>44</v>
      </c>
      <c r="B46" s="227" t="s">
        <v>598</v>
      </c>
      <c r="C46" s="227" t="s">
        <v>599</v>
      </c>
    </row>
    <row r="47" spans="1:3">
      <c r="A47" s="8">
        <v>45</v>
      </c>
      <c r="B47" s="227" t="s">
        <v>600</v>
      </c>
      <c r="C47" s="227" t="s">
        <v>601</v>
      </c>
    </row>
    <row r="48" spans="1:3">
      <c r="A48" s="8">
        <v>46</v>
      </c>
      <c r="B48" s="227" t="s">
        <v>602</v>
      </c>
      <c r="C48" s="227" t="s">
        <v>603</v>
      </c>
    </row>
    <row r="49" spans="1:3">
      <c r="A49" s="8">
        <v>47</v>
      </c>
      <c r="B49" s="227" t="s">
        <v>604</v>
      </c>
      <c r="C49" s="227" t="s">
        <v>605</v>
      </c>
    </row>
    <row r="50" spans="1:3">
      <c r="A50" s="8">
        <v>48</v>
      </c>
      <c r="B50" s="227" t="s">
        <v>606</v>
      </c>
      <c r="C50" s="227" t="s">
        <v>780</v>
      </c>
    </row>
    <row r="51" spans="1:3">
      <c r="A51" s="8">
        <v>49</v>
      </c>
      <c r="B51" s="227" t="s">
        <v>607</v>
      </c>
      <c r="C51" s="227" t="s">
        <v>781</v>
      </c>
    </row>
    <row r="52" spans="1:3">
      <c r="A52" s="8">
        <v>50</v>
      </c>
      <c r="B52" s="227" t="s">
        <v>608</v>
      </c>
      <c r="C52" s="227" t="s">
        <v>609</v>
      </c>
    </row>
    <row r="53" spans="1:3">
      <c r="A53" s="8">
        <v>51</v>
      </c>
      <c r="B53" s="227" t="s">
        <v>610</v>
      </c>
      <c r="C53" s="227" t="s">
        <v>611</v>
      </c>
    </row>
    <row r="54" spans="1:3">
      <c r="A54" s="8">
        <v>52</v>
      </c>
      <c r="B54" s="227" t="s">
        <v>612</v>
      </c>
      <c r="C54" s="227" t="s">
        <v>721</v>
      </c>
    </row>
    <row r="55" spans="1:3">
      <c r="A55" s="8">
        <v>53</v>
      </c>
      <c r="B55" s="227" t="s">
        <v>613</v>
      </c>
      <c r="C55" s="227" t="s">
        <v>722</v>
      </c>
    </row>
    <row r="56" spans="1:3">
      <c r="A56" s="8">
        <v>54</v>
      </c>
      <c r="B56" s="227" t="s">
        <v>614</v>
      </c>
      <c r="C56" s="227" t="s">
        <v>723</v>
      </c>
    </row>
    <row r="57" spans="1:3">
      <c r="A57" s="8">
        <v>55</v>
      </c>
      <c r="B57" s="227" t="s">
        <v>615</v>
      </c>
      <c r="C57" s="227" t="s">
        <v>724</v>
      </c>
    </row>
    <row r="58" spans="1:3">
      <c r="A58" s="8">
        <v>56</v>
      </c>
      <c r="B58" s="227" t="s">
        <v>616</v>
      </c>
      <c r="C58" s="227" t="s">
        <v>725</v>
      </c>
    </row>
    <row r="59" spans="1:3">
      <c r="A59" s="8">
        <v>57</v>
      </c>
      <c r="B59" s="227" t="s">
        <v>617</v>
      </c>
      <c r="C59" s="227" t="s">
        <v>726</v>
      </c>
    </row>
    <row r="60" spans="1:3">
      <c r="A60" s="8">
        <v>58</v>
      </c>
      <c r="B60" s="227" t="s">
        <v>618</v>
      </c>
      <c r="C60" s="227" t="s">
        <v>727</v>
      </c>
    </row>
    <row r="61" spans="1:3">
      <c r="A61" s="8">
        <v>59</v>
      </c>
      <c r="B61" s="227" t="s">
        <v>619</v>
      </c>
      <c r="C61" s="227" t="s">
        <v>728</v>
      </c>
    </row>
    <row r="62" spans="1:3">
      <c r="A62" s="8">
        <v>60</v>
      </c>
      <c r="B62" s="227" t="s">
        <v>620</v>
      </c>
      <c r="C62" s="227" t="s">
        <v>729</v>
      </c>
    </row>
    <row r="63" spans="1:3">
      <c r="A63" s="8">
        <v>61</v>
      </c>
      <c r="B63" s="227" t="s">
        <v>689</v>
      </c>
      <c r="C63" s="227" t="s">
        <v>693</v>
      </c>
    </row>
    <row r="64" spans="1:3">
      <c r="A64" s="8">
        <v>62</v>
      </c>
      <c r="B64" s="227" t="s">
        <v>621</v>
      </c>
      <c r="C64" s="227" t="s">
        <v>730</v>
      </c>
    </row>
    <row r="65" spans="1:3">
      <c r="A65" s="8">
        <v>63</v>
      </c>
      <c r="B65" s="228" t="s">
        <v>694</v>
      </c>
      <c r="C65" s="227" t="s">
        <v>731</v>
      </c>
    </row>
    <row r="66" spans="1:3">
      <c r="A66" s="8">
        <v>64</v>
      </c>
      <c r="B66" s="227" t="s">
        <v>622</v>
      </c>
      <c r="C66" s="227" t="s">
        <v>732</v>
      </c>
    </row>
    <row r="67" spans="1:3">
      <c r="A67" s="8">
        <v>65</v>
      </c>
      <c r="B67" s="227" t="s">
        <v>623</v>
      </c>
      <c r="C67" s="227" t="s">
        <v>733</v>
      </c>
    </row>
    <row r="68" spans="1:3">
      <c r="A68" s="8">
        <v>66</v>
      </c>
      <c r="B68" s="229" t="s">
        <v>673</v>
      </c>
      <c r="C68" s="229" t="s">
        <v>782</v>
      </c>
    </row>
    <row r="69" spans="1:3">
      <c r="A69" s="8">
        <v>67</v>
      </c>
      <c r="B69" s="229" t="s">
        <v>674</v>
      </c>
      <c r="C69" s="229" t="s">
        <v>767</v>
      </c>
    </row>
  </sheetData>
  <mergeCells count="1">
    <mergeCell ref="A1:D1"/>
  </mergeCells>
  <hyperlinks>
    <hyperlink ref="B3:C3" location="'AT-1-Gen_Info '!A1" display="AT- 1"/>
    <hyperlink ref="B4:C4" location="'AT-2-S1 BUDGET'!A1" display="AT - 2"/>
    <hyperlink ref="B5:C5" location="AT_2A_fundflow!A1" display="AT - 2 A"/>
    <hyperlink ref="B6:C6" location="'AT-2B_DBT'!A1" display="AT - 2 B"/>
    <hyperlink ref="B7:C7" location="'AT-3'!A1" display="AT - 3"/>
    <hyperlink ref="B8:C8" location="'AT3A_cvrg(Insti)_PY'!A1" display="AT- 3 A"/>
    <hyperlink ref="B9:C9" location="'AT3B_cvrg(Insti)_UPY '!A1" display="AT- 3 B"/>
    <hyperlink ref="B10:C10" location="'AT3C_cvrg(Insti)_UPY '!A1" display="AT-3 C"/>
    <hyperlink ref="B11:C11" location="'AT-4B'!A1" display="AT - 4"/>
    <hyperlink ref="B12:C12" location="'enrolment vs availed_UPY'!A1" display="AT - 4 A"/>
    <hyperlink ref="B13:C13" location="'AT-4B'!A1" display="AT - 4 B"/>
    <hyperlink ref="B14:C14" location="T5_PLAN_vs_PRFM!A1" display="AT - 5"/>
    <hyperlink ref="B15:C15" location="'T5A_PLAN_vs_PRFM '!A1" display="AT - 5 A"/>
    <hyperlink ref="B16:C16" location="'T5B_PLAN_vs_PRFM  (2)'!A1" display="AT - 5 B"/>
    <hyperlink ref="B17:C17" location="'T5C_Drought_PLAN_vs_PRFM '!A1" display="AT - 5 C"/>
    <hyperlink ref="B18:C18" location="'T5D_Drought_PLAN_vs_PRFM  '!A1" display="AT - 5 D"/>
    <hyperlink ref="B19:C19" location="T6_FG_py_Utlsn!A1" display="AT - 6"/>
    <hyperlink ref="B20:C20" location="'T6A_FG_Upy_Utlsn '!A1" display="AT - 6 A"/>
    <hyperlink ref="B21:C21" location="T6B_Pay_FG_FCI_Pry!A1" display="AT - 6 B"/>
    <hyperlink ref="B22:C22" location="T6C_Coarse_Grain!A1" display="AT - 6 C"/>
    <hyperlink ref="B23:C23" location="T7_CC_PY_Utlsn!A1" display="AT - 7"/>
    <hyperlink ref="B24:C24" location="'T7ACC_UPY_Utlsn '!A1" display="AT - 7 A"/>
    <hyperlink ref="B25:C25" location="'AT-8_Hon_CCH_Pry'!A1" display="AT - 8"/>
    <hyperlink ref="B26:C26" location="'AT-8A_Hon_CCH_UPry'!A1" display="AT - 8 A"/>
    <hyperlink ref="B27:C27" location="AT9_TA!A1" display="AT - 9"/>
    <hyperlink ref="B28:C28" location="AT10_MME!A1" display="AT - 10"/>
    <hyperlink ref="B29:C29" location="AT10A_!A1" display="AT - 10 A"/>
    <hyperlink ref="B30:C30" location="'AT-10 B'!A1" display="AT - 10 B"/>
    <hyperlink ref="B31:C31" location="'AT-10 C'!A1" display="AT - 10 C"/>
    <hyperlink ref="B32:C32" location="'AT-10D'!A1" display="AT - 10 D"/>
    <hyperlink ref="B33:C33" location="'AT-10 E'!A1" display="AT - 10 E "/>
    <hyperlink ref="B34:C34" location="'AT-10 F'!A1" display="AT - 10 F"/>
    <hyperlink ref="B35:C35" location="'AT11_KS Year wise'!A1" display="AT - 11"/>
    <hyperlink ref="B36:C36" location="'AT11A_KS-District wise'!A1" display="AT - 11 A"/>
    <hyperlink ref="B37:C37" location="'AT12_KD-New'!A1" display="AT - 12"/>
    <hyperlink ref="B38:C38" location="'AT12A_KD-Replacement'!A1" display="AT - 12 A"/>
    <hyperlink ref="B39:C39" location="'Mode of cooking'!A1" display="AT - 13"/>
    <hyperlink ref="B40:C40" location="'AT-14'!A1" display="AT - 14"/>
    <hyperlink ref="B41:C41" location="'AT-14 A'!A1" display="AT - 14 A"/>
    <hyperlink ref="C42" location="'AT-15'!A1" display="Contribution by community in form of  Tithi Bhojan or any other similar practice"/>
    <hyperlink ref="B42" location="'AT-15'!A1" display="AT - 15"/>
    <hyperlink ref="B43:C43" location="'AT-16'!A1" display="AT - 16"/>
    <hyperlink ref="B44:C44" location="'AT_17_Coverage-RBSK '!A1" display="AT - 17"/>
    <hyperlink ref="B45:C45" location="'AT18_Details_Community '!A1" display="AT - 18"/>
    <hyperlink ref="C46" location="AT_19_Impl_Agency!A1" display="Responsibility of Implementation"/>
    <hyperlink ref="B46" location="AT_19_Impl_Agency!A1" display="AT - 19"/>
    <hyperlink ref="B47:C47" location="'AT_20_CentralCookingagency '!A1" display="AT - 20"/>
    <hyperlink ref="B48:C48" location="'AT-21'!A1" display="AT - 21"/>
    <hyperlink ref="B49:C49" location="'AT-22'!A1" display="AT - 22"/>
    <hyperlink ref="B50:C50" location="'AT-23 MIS'!A1" display="AT - 23"/>
    <hyperlink ref="B51:C51" location="'AT-23A _AMS'!A1" display="AT - 23 A"/>
    <hyperlink ref="B52:C52" location="'AT-24'!A1" display="AT - 24"/>
    <hyperlink ref="B53:C53" location="'AT-25'!A1" display="AT - 25"/>
    <hyperlink ref="B54:C54" location="AT26_NoWD!A1" display="AT - 26"/>
    <hyperlink ref="B55:C55" location="AT26A_NoWD!A1" display="AT - 26 A"/>
    <hyperlink ref="B56:C56" location="AT27_Req_FG_CA_Pry!A1" display="AT - 27"/>
    <hyperlink ref="B57:C57" location="'AT27A_Req_FG_CA_U Pry '!A1" display="AT - 27 A"/>
    <hyperlink ref="B58:C58" location="'AT27B_Req_FG_CA_N CLP'!A1" display="AT - 27 B"/>
    <hyperlink ref="B59:C59" location="'AT27C_Req_FG_Drought -Pry '!A1" display="AT - 27 C"/>
    <hyperlink ref="B60:C60" location="'AT27D_Req_FG_Drought -UPry '!A1" display="AT - 27 D"/>
    <hyperlink ref="B61:C61" location="AT_28_RqmtKitchen!A1" display="AT - 28"/>
    <hyperlink ref="B62:C62" location="'AT-28A_RqmtPlinthArea'!A1" display="AT - 28 A"/>
    <hyperlink ref="B63:C63" location="'AT-28B_Kitchen repair'!A1" display="AT - 28 B"/>
    <hyperlink ref="B64:C64" location="'AT29_Replacement KD '!A1" display="AT - 29"/>
    <hyperlink ref="B65:C65" location="'AT29_A_Replacement KD'!A1" display="AT- 29 A"/>
    <hyperlink ref="B66:C66" location="'AT-30_Coook-cum-Helper'!A1" display="AT - 30"/>
    <hyperlink ref="B67:C67" location="'AT_31_Budget_provision '!A1" display="AT - 31"/>
    <hyperlink ref="B68:C68" location="'AT32_Drought Pry Util'!A1" display="AT - 32"/>
    <hyperlink ref="B69:C69" location="'AT-32A Drought UPry Util'!A1" display="AT - 32 A"/>
    <hyperlink ref="C5" location="'AT_2A_fundflow (2)'!Print_Area" display="Releasing of Funds from State to Directorate / Authority / District / Block / School level during 2019-2020"/>
  </hyperlink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4"/>
  <sheetViews>
    <sheetView view="pageBreakPreview" zoomScale="90" zoomScaleSheetLayoutView="90" workbookViewId="0">
      <pane ySplit="11" topLeftCell="A60" activePane="bottomLeft" state="frozen"/>
      <selection pane="bottomLeft" activeCell="K66" sqref="K66"/>
    </sheetView>
  </sheetViews>
  <sheetFormatPr defaultRowHeight="12.75"/>
  <cols>
    <col min="1" max="1" width="6.7109375" style="299" customWidth="1"/>
    <col min="2" max="2" width="16.140625" style="299" customWidth="1"/>
    <col min="3" max="3" width="12" style="299" customWidth="1"/>
    <col min="4" max="4" width="10.85546875" style="299" customWidth="1"/>
    <col min="5" max="5" width="11.5703125" style="299" customWidth="1"/>
    <col min="6" max="6" width="14.7109375" style="299" customWidth="1"/>
    <col min="7" max="7" width="11.5703125" style="299" customWidth="1"/>
    <col min="8" max="8" width="14.140625" style="299" customWidth="1"/>
    <col min="9" max="9" width="12.140625" style="299" customWidth="1"/>
    <col min="10" max="10" width="11.7109375" style="299" customWidth="1"/>
    <col min="11" max="11" width="13.85546875" style="299" customWidth="1"/>
    <col min="12" max="12" width="14.140625" style="299" customWidth="1"/>
    <col min="13" max="16384" width="9.140625" style="299"/>
  </cols>
  <sheetData>
    <row r="1" spans="1:18" customFormat="1" ht="15">
      <c r="D1" s="29"/>
      <c r="E1" s="29"/>
      <c r="F1" s="29"/>
      <c r="G1" s="29"/>
      <c r="H1" s="29"/>
      <c r="I1" s="29"/>
      <c r="J1" s="29"/>
      <c r="K1" s="29"/>
      <c r="L1" s="1103" t="s">
        <v>64</v>
      </c>
      <c r="M1" s="1103"/>
      <c r="N1" s="34"/>
      <c r="O1" s="34"/>
    </row>
    <row r="2" spans="1:18" customFormat="1" ht="15">
      <c r="A2" s="1094" t="s">
        <v>0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36"/>
      <c r="N2" s="36"/>
      <c r="O2" s="36"/>
    </row>
    <row r="3" spans="1:18" customFormat="1" ht="20.25">
      <c r="A3" s="987" t="s">
        <v>734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35"/>
      <c r="N3" s="35"/>
      <c r="O3" s="35"/>
    </row>
    <row r="4" spans="1:18" customFormat="1" ht="21.75" customHeight="1">
      <c r="C4" s="461"/>
    </row>
    <row r="5" spans="1:18" ht="19.5" customHeight="1">
      <c r="A5" s="1095" t="s">
        <v>799</v>
      </c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</row>
    <row r="6" spans="1:18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8">
      <c r="A7" s="989" t="s">
        <v>162</v>
      </c>
      <c r="B7" s="989"/>
      <c r="F7" s="1104" t="s">
        <v>21</v>
      </c>
      <c r="G7" s="1104"/>
      <c r="H7" s="1104"/>
      <c r="I7" s="1104"/>
      <c r="J7" s="1104"/>
      <c r="K7" s="1104"/>
      <c r="L7" s="1104"/>
    </row>
    <row r="8" spans="1:18">
      <c r="A8" s="15"/>
      <c r="F8" s="300"/>
      <c r="G8" s="78"/>
      <c r="H8" s="78"/>
      <c r="I8" s="1083" t="s">
        <v>814</v>
      </c>
      <c r="J8" s="1083"/>
      <c r="K8" s="1083"/>
      <c r="L8" s="1083"/>
    </row>
    <row r="9" spans="1:18" s="15" customFormat="1">
      <c r="A9" s="983" t="s">
        <v>2</v>
      </c>
      <c r="B9" s="983" t="s">
        <v>3</v>
      </c>
      <c r="C9" s="959" t="s">
        <v>22</v>
      </c>
      <c r="D9" s="992"/>
      <c r="E9" s="992"/>
      <c r="F9" s="992"/>
      <c r="G9" s="992"/>
      <c r="H9" s="959" t="s">
        <v>43</v>
      </c>
      <c r="I9" s="992"/>
      <c r="J9" s="992"/>
      <c r="K9" s="992"/>
      <c r="L9" s="992"/>
      <c r="Q9" s="26"/>
      <c r="R9" s="27"/>
    </row>
    <row r="10" spans="1:18" s="15" customFormat="1" ht="77.45" customHeight="1">
      <c r="A10" s="983"/>
      <c r="B10" s="983"/>
      <c r="C10" s="290" t="s">
        <v>833</v>
      </c>
      <c r="D10" s="290" t="s">
        <v>809</v>
      </c>
      <c r="E10" s="290" t="s">
        <v>71</v>
      </c>
      <c r="F10" s="290" t="s">
        <v>72</v>
      </c>
      <c r="G10" s="290" t="s">
        <v>649</v>
      </c>
      <c r="H10" s="290" t="s">
        <v>833</v>
      </c>
      <c r="I10" s="290" t="s">
        <v>809</v>
      </c>
      <c r="J10" s="290" t="s">
        <v>71</v>
      </c>
      <c r="K10" s="290" t="s">
        <v>72</v>
      </c>
      <c r="L10" s="290" t="s">
        <v>650</v>
      </c>
    </row>
    <row r="11" spans="1:18" s="15" customFormat="1">
      <c r="A11" s="290">
        <v>1</v>
      </c>
      <c r="B11" s="290">
        <v>2</v>
      </c>
      <c r="C11" s="290">
        <v>3</v>
      </c>
      <c r="D11" s="290">
        <v>4</v>
      </c>
      <c r="E11" s="290">
        <v>5</v>
      </c>
      <c r="F11" s="290">
        <v>6</v>
      </c>
      <c r="G11" s="290">
        <v>7</v>
      </c>
      <c r="H11" s="290">
        <v>8</v>
      </c>
      <c r="I11" s="290">
        <v>9</v>
      </c>
      <c r="J11" s="290">
        <v>10</v>
      </c>
      <c r="K11" s="290">
        <v>11</v>
      </c>
      <c r="L11" s="290">
        <v>12</v>
      </c>
    </row>
    <row r="12" spans="1:18" ht="18" customHeight="1">
      <c r="A12" s="289">
        <v>1</v>
      </c>
      <c r="B12" s="462" t="s">
        <v>1036</v>
      </c>
      <c r="C12" s="463">
        <v>97.992000000000004</v>
      </c>
      <c r="D12" s="463">
        <v>-16.079999999999998</v>
      </c>
      <c r="E12" s="463">
        <v>43.33</v>
      </c>
      <c r="F12" s="463">
        <v>43.33</v>
      </c>
      <c r="G12" s="463">
        <f t="shared" ref="G12:G33" si="0">(D12+E12)-F12</f>
        <v>-16.079999999999998</v>
      </c>
      <c r="H12" s="464">
        <v>492.40980000000008</v>
      </c>
      <c r="I12" s="464">
        <v>-21.939999999999998</v>
      </c>
      <c r="J12" s="464">
        <v>240.68</v>
      </c>
      <c r="K12" s="464">
        <v>240.68</v>
      </c>
      <c r="L12" s="463">
        <f t="shared" ref="L12:L63" si="1">(I12+J12)-K12</f>
        <v>-21.939999999999998</v>
      </c>
    </row>
    <row r="13" spans="1:18" ht="18" customHeight="1">
      <c r="A13" s="289">
        <v>2</v>
      </c>
      <c r="B13" s="462" t="s">
        <v>876</v>
      </c>
      <c r="C13" s="463">
        <v>286.22000000000003</v>
      </c>
      <c r="D13" s="463">
        <v>-4.0500000000000114</v>
      </c>
      <c r="E13" s="463">
        <v>180.3</v>
      </c>
      <c r="F13" s="463">
        <v>180.3</v>
      </c>
      <c r="G13" s="463">
        <f t="shared" si="0"/>
        <v>-4.0500000000000114</v>
      </c>
      <c r="H13" s="464">
        <v>1438.2555</v>
      </c>
      <c r="I13" s="464">
        <v>-88.409999999999627</v>
      </c>
      <c r="J13" s="464">
        <v>1002.18</v>
      </c>
      <c r="K13" s="464">
        <v>1002.18</v>
      </c>
      <c r="L13" s="463">
        <f t="shared" si="1"/>
        <v>-88.409999999999627</v>
      </c>
    </row>
    <row r="14" spans="1:18" ht="18" customHeight="1">
      <c r="A14" s="289">
        <v>3</v>
      </c>
      <c r="B14" s="462" t="s">
        <v>1020</v>
      </c>
      <c r="C14" s="463">
        <v>625.41149999999993</v>
      </c>
      <c r="D14" s="463">
        <v>-52.765999999999849</v>
      </c>
      <c r="E14" s="463">
        <v>401.04</v>
      </c>
      <c r="F14" s="463">
        <v>401.04</v>
      </c>
      <c r="G14" s="463">
        <f t="shared" si="0"/>
        <v>-52.765999999999849</v>
      </c>
      <c r="H14" s="464">
        <v>124.46</v>
      </c>
      <c r="I14" s="464">
        <v>6.7683999999999855</v>
      </c>
      <c r="J14" s="464">
        <v>71.53</v>
      </c>
      <c r="K14" s="464">
        <v>71.53</v>
      </c>
      <c r="L14" s="463">
        <f t="shared" si="1"/>
        <v>6.7683999999999855</v>
      </c>
    </row>
    <row r="15" spans="1:18" ht="18" customHeight="1">
      <c r="A15" s="289">
        <v>4</v>
      </c>
      <c r="B15" s="465" t="s">
        <v>878</v>
      </c>
      <c r="C15" s="463">
        <v>113.396</v>
      </c>
      <c r="D15" s="463">
        <v>54.599999999999994</v>
      </c>
      <c r="E15" s="463">
        <v>98.17</v>
      </c>
      <c r="F15" s="463">
        <v>98.17</v>
      </c>
      <c r="G15" s="463">
        <f t="shared" si="0"/>
        <v>54.59999999999998</v>
      </c>
      <c r="H15" s="464">
        <v>569.81490000000008</v>
      </c>
      <c r="I15" s="464">
        <v>217.24000000000012</v>
      </c>
      <c r="J15" s="464">
        <f>456.41-70</f>
        <v>386.41</v>
      </c>
      <c r="K15" s="464">
        <v>386.41</v>
      </c>
      <c r="L15" s="463">
        <f t="shared" si="1"/>
        <v>217.24000000000007</v>
      </c>
    </row>
    <row r="16" spans="1:18" ht="18" customHeight="1">
      <c r="A16" s="289">
        <v>5</v>
      </c>
      <c r="B16" s="465" t="s">
        <v>879</v>
      </c>
      <c r="C16" s="463">
        <v>319.464</v>
      </c>
      <c r="D16" s="463">
        <v>0</v>
      </c>
      <c r="E16" s="466">
        <v>172.05</v>
      </c>
      <c r="F16" s="463">
        <v>172.05</v>
      </c>
      <c r="G16" s="463">
        <f t="shared" si="0"/>
        <v>0</v>
      </c>
      <c r="H16" s="464">
        <v>1605.3066000000001</v>
      </c>
      <c r="I16" s="464">
        <v>458.99699999999825</v>
      </c>
      <c r="J16" s="464">
        <v>962.12</v>
      </c>
      <c r="K16" s="464">
        <f>1066.36+65</f>
        <v>1131.3599999999999</v>
      </c>
      <c r="L16" s="463">
        <f t="shared" si="1"/>
        <v>289.75699999999847</v>
      </c>
    </row>
    <row r="17" spans="1:14" ht="18" customHeight="1">
      <c r="A17" s="289">
        <v>6</v>
      </c>
      <c r="B17" s="465" t="s">
        <v>880</v>
      </c>
      <c r="C17" s="463">
        <v>1341.4941000000001</v>
      </c>
      <c r="D17" s="463">
        <v>-1.9999999999527063E-3</v>
      </c>
      <c r="E17" s="463">
        <v>902.36</v>
      </c>
      <c r="F17" s="463">
        <v>878.61</v>
      </c>
      <c r="G17" s="463">
        <f t="shared" si="0"/>
        <v>23.748000000000047</v>
      </c>
      <c r="H17" s="464">
        <v>266.964</v>
      </c>
      <c r="I17" s="464">
        <v>52.440000000000026</v>
      </c>
      <c r="J17" s="466">
        <v>162.41999999999999</v>
      </c>
      <c r="K17" s="464">
        <v>161.51</v>
      </c>
      <c r="L17" s="463">
        <f t="shared" si="1"/>
        <v>53.350000000000023</v>
      </c>
    </row>
    <row r="18" spans="1:14" ht="18" customHeight="1">
      <c r="A18" s="289">
        <v>7</v>
      </c>
      <c r="B18" s="465" t="s">
        <v>881</v>
      </c>
      <c r="C18" s="463">
        <v>289.35599999999999</v>
      </c>
      <c r="D18" s="463">
        <v>324.64699999999982</v>
      </c>
      <c r="E18" s="463">
        <v>190.36</v>
      </c>
      <c r="F18" s="463">
        <v>151.55000000000001</v>
      </c>
      <c r="G18" s="463">
        <f t="shared" si="0"/>
        <v>363.45699999999982</v>
      </c>
      <c r="H18" s="464">
        <v>1454.0139000000001</v>
      </c>
      <c r="I18" s="464">
        <v>536.63699999999994</v>
      </c>
      <c r="J18" s="464">
        <v>1065.97</v>
      </c>
      <c r="K18" s="464">
        <v>929.05</v>
      </c>
      <c r="L18" s="463">
        <f t="shared" si="1"/>
        <v>673.55700000000002</v>
      </c>
    </row>
    <row r="19" spans="1:14" ht="18" customHeight="1">
      <c r="A19" s="289">
        <v>8</v>
      </c>
      <c r="B19" s="465" t="s">
        <v>882</v>
      </c>
      <c r="C19" s="463">
        <v>227.25200000000001</v>
      </c>
      <c r="D19" s="463">
        <v>16.080000000000041</v>
      </c>
      <c r="E19" s="463">
        <v>119.66</v>
      </c>
      <c r="F19" s="463">
        <v>123.17</v>
      </c>
      <c r="G19" s="463">
        <f t="shared" si="0"/>
        <v>12.570000000000036</v>
      </c>
      <c r="H19" s="464">
        <v>1141.9413000000002</v>
      </c>
      <c r="I19" s="464">
        <v>40.825999999999567</v>
      </c>
      <c r="J19" s="464">
        <v>670.66</v>
      </c>
      <c r="K19" s="464">
        <v>560.64</v>
      </c>
      <c r="L19" s="463">
        <f t="shared" si="1"/>
        <v>150.84599999999955</v>
      </c>
    </row>
    <row r="20" spans="1:14" ht="18" customHeight="1">
      <c r="A20" s="289">
        <v>9</v>
      </c>
      <c r="B20" s="465" t="s">
        <v>883</v>
      </c>
      <c r="C20" s="463">
        <v>426.99165000000005</v>
      </c>
      <c r="D20" s="463">
        <v>-52.170000000000016</v>
      </c>
      <c r="E20" s="463">
        <v>196.41</v>
      </c>
      <c r="F20" s="463">
        <v>196.41</v>
      </c>
      <c r="G20" s="463">
        <f t="shared" si="0"/>
        <v>-52.170000000000016</v>
      </c>
      <c r="H20" s="464">
        <v>853.89925000000017</v>
      </c>
      <c r="I20" s="464">
        <v>-0.18000000000017735</v>
      </c>
      <c r="J20" s="464">
        <v>409.09</v>
      </c>
      <c r="K20" s="464">
        <v>409.09</v>
      </c>
      <c r="L20" s="463">
        <f t="shared" si="1"/>
        <v>-0.18000000000017735</v>
      </c>
    </row>
    <row r="21" spans="1:14" ht="18" customHeight="1">
      <c r="A21" s="289">
        <v>10</v>
      </c>
      <c r="B21" s="465" t="s">
        <v>884</v>
      </c>
      <c r="C21" s="463">
        <v>194.84899999999999</v>
      </c>
      <c r="D21" s="463">
        <v>0</v>
      </c>
      <c r="E21" s="463">
        <v>110.55</v>
      </c>
      <c r="F21" s="463">
        <v>110.55</v>
      </c>
      <c r="G21" s="463">
        <f t="shared" si="0"/>
        <v>0</v>
      </c>
      <c r="H21" s="464">
        <v>644.45760000000007</v>
      </c>
      <c r="I21" s="464">
        <v>37.090000000000032</v>
      </c>
      <c r="J21" s="464">
        <v>427.18</v>
      </c>
      <c r="K21" s="464">
        <f>422.72+7.91</f>
        <v>430.63000000000005</v>
      </c>
      <c r="L21" s="463">
        <f t="shared" si="1"/>
        <v>33.639999999999986</v>
      </c>
    </row>
    <row r="22" spans="1:14" ht="18" customHeight="1">
      <c r="A22" s="289">
        <v>11</v>
      </c>
      <c r="B22" s="465" t="s">
        <v>885</v>
      </c>
      <c r="C22" s="463">
        <v>330.20800000000003</v>
      </c>
      <c r="D22" s="463">
        <v>4.4002000000007797</v>
      </c>
      <c r="E22" s="463">
        <v>228.85</v>
      </c>
      <c r="F22" s="463">
        <v>232.44</v>
      </c>
      <c r="G22" s="463">
        <f t="shared" si="0"/>
        <v>0.8102000000007763</v>
      </c>
      <c r="H22" s="464">
        <v>1659.2952</v>
      </c>
      <c r="I22" s="464">
        <v>491.71360000000004</v>
      </c>
      <c r="J22" s="464">
        <v>1266.6500000000001</v>
      </c>
      <c r="K22" s="464">
        <v>1215.8399999999999</v>
      </c>
      <c r="L22" s="463">
        <f t="shared" si="1"/>
        <v>542.52360000000022</v>
      </c>
    </row>
    <row r="23" spans="1:14" ht="18" customHeight="1">
      <c r="A23" s="289">
        <v>12</v>
      </c>
      <c r="B23" s="465" t="s">
        <v>886</v>
      </c>
      <c r="C23" s="463">
        <v>344.988</v>
      </c>
      <c r="D23" s="463">
        <v>-39.900000000000091</v>
      </c>
      <c r="E23" s="463">
        <v>186.79</v>
      </c>
      <c r="F23" s="463">
        <v>186.79</v>
      </c>
      <c r="G23" s="463">
        <f t="shared" si="0"/>
        <v>-39.900000000000091</v>
      </c>
      <c r="H23" s="464">
        <v>1733.5647000000001</v>
      </c>
      <c r="I23" s="464">
        <v>-195.87999999999988</v>
      </c>
      <c r="J23" s="464">
        <v>1037.05</v>
      </c>
      <c r="K23" s="464">
        <v>1037.05</v>
      </c>
      <c r="L23" s="463">
        <f t="shared" si="1"/>
        <v>-195.87999999999988</v>
      </c>
    </row>
    <row r="24" spans="1:14" ht="18" customHeight="1">
      <c r="A24" s="289">
        <v>13</v>
      </c>
      <c r="B24" s="465" t="s">
        <v>887</v>
      </c>
      <c r="C24" s="463">
        <v>268.53660000000002</v>
      </c>
      <c r="D24" s="463">
        <v>122.36000000000007</v>
      </c>
      <c r="E24" s="463">
        <v>153.44</v>
      </c>
      <c r="F24" s="463">
        <f>153.44+27.65</f>
        <v>181.09</v>
      </c>
      <c r="G24" s="463">
        <f t="shared" si="0"/>
        <v>94.710000000000065</v>
      </c>
      <c r="H24" s="464">
        <v>1181.9701</v>
      </c>
      <c r="I24" s="464">
        <v>158.75000000000045</v>
      </c>
      <c r="J24" s="464">
        <v>765.2</v>
      </c>
      <c r="K24" s="464">
        <f>765.2+27.2</f>
        <v>792.40000000000009</v>
      </c>
      <c r="L24" s="463">
        <f t="shared" si="1"/>
        <v>131.55000000000041</v>
      </c>
    </row>
    <row r="25" spans="1:14" ht="18" customHeight="1">
      <c r="A25" s="289">
        <v>14</v>
      </c>
      <c r="B25" s="465" t="s">
        <v>888</v>
      </c>
      <c r="C25" s="463">
        <v>114.276</v>
      </c>
      <c r="D25" s="463">
        <v>-87.15999999999994</v>
      </c>
      <c r="E25" s="463">
        <v>72.930000000000007</v>
      </c>
      <c r="F25" s="463">
        <v>72.930000000000007</v>
      </c>
      <c r="G25" s="463">
        <f t="shared" si="0"/>
        <v>-87.15999999999994</v>
      </c>
      <c r="H25" s="464">
        <v>574.23690000000011</v>
      </c>
      <c r="I25" s="464">
        <v>-720.95299999999975</v>
      </c>
      <c r="J25" s="464">
        <v>405.19</v>
      </c>
      <c r="K25" s="464">
        <v>405.19</v>
      </c>
      <c r="L25" s="463">
        <f t="shared" si="1"/>
        <v>-720.95299999999975</v>
      </c>
    </row>
    <row r="26" spans="1:14" ht="18" customHeight="1">
      <c r="A26" s="289">
        <v>15</v>
      </c>
      <c r="B26" s="465" t="s">
        <v>889</v>
      </c>
      <c r="C26" s="463">
        <v>243.02910000000003</v>
      </c>
      <c r="D26" s="463">
        <v>248.21999999999991</v>
      </c>
      <c r="E26" s="463">
        <v>120.74</v>
      </c>
      <c r="F26" s="463">
        <v>127.76</v>
      </c>
      <c r="G26" s="463">
        <f t="shared" si="0"/>
        <v>241.19999999999993</v>
      </c>
      <c r="H26" s="464">
        <v>1053.3099</v>
      </c>
      <c r="I26" s="464">
        <v>-3.0000000000427463E-3</v>
      </c>
      <c r="J26" s="464">
        <v>633.95000000000005</v>
      </c>
      <c r="K26" s="464">
        <v>629.34</v>
      </c>
      <c r="L26" s="463">
        <f t="shared" si="1"/>
        <v>4.6069999999999709</v>
      </c>
    </row>
    <row r="27" spans="1:14" ht="18.75" customHeight="1">
      <c r="A27" s="289">
        <v>16</v>
      </c>
      <c r="B27" s="465" t="s">
        <v>890</v>
      </c>
      <c r="C27" s="463">
        <v>366.82799999999997</v>
      </c>
      <c r="D27" s="463">
        <v>-75.100000000000193</v>
      </c>
      <c r="E27" s="463">
        <v>236.57</v>
      </c>
      <c r="F27" s="463">
        <v>236.57</v>
      </c>
      <c r="G27" s="463">
        <f t="shared" si="0"/>
        <v>-75.100000000000193</v>
      </c>
      <c r="H27" s="464">
        <v>1843.3107</v>
      </c>
      <c r="I27" s="464">
        <v>-92.585000000000036</v>
      </c>
      <c r="J27" s="464">
        <v>1313.74</v>
      </c>
      <c r="K27" s="464">
        <v>1313.74</v>
      </c>
      <c r="L27" s="463">
        <f t="shared" si="1"/>
        <v>-92.585000000000036</v>
      </c>
      <c r="M27" s="299">
        <f>2751.47-385.71</f>
        <v>2365.7599999999998</v>
      </c>
      <c r="N27" s="299">
        <f>15453.14-2315.72</f>
        <v>13137.42</v>
      </c>
    </row>
    <row r="28" spans="1:14" ht="18" customHeight="1">
      <c r="A28" s="289">
        <v>17</v>
      </c>
      <c r="B28" s="465" t="s">
        <v>891</v>
      </c>
      <c r="C28" s="463">
        <v>983.17140000000018</v>
      </c>
      <c r="D28" s="463">
        <v>270.20700000000011</v>
      </c>
      <c r="E28" s="463">
        <f>601.2</f>
        <v>601.20000000000005</v>
      </c>
      <c r="F28" s="463">
        <v>673.83</v>
      </c>
      <c r="G28" s="463">
        <f t="shared" si="0"/>
        <v>197.57700000000011</v>
      </c>
      <c r="H28" s="464">
        <v>195.65600000000001</v>
      </c>
      <c r="I28" s="464">
        <v>0</v>
      </c>
      <c r="J28" s="464">
        <v>121.31</v>
      </c>
      <c r="K28" s="464">
        <v>121.31</v>
      </c>
      <c r="L28" s="463">
        <f t="shared" si="1"/>
        <v>0</v>
      </c>
    </row>
    <row r="29" spans="1:14" ht="18" customHeight="1">
      <c r="A29" s="289">
        <v>18</v>
      </c>
      <c r="B29" s="465" t="s">
        <v>892</v>
      </c>
      <c r="C29" s="463">
        <v>232.8963</v>
      </c>
      <c r="D29" s="463">
        <v>-14.230000000000132</v>
      </c>
      <c r="E29" s="463">
        <v>152.16</v>
      </c>
      <c r="F29" s="463">
        <v>151.91</v>
      </c>
      <c r="G29" s="463">
        <f t="shared" si="0"/>
        <v>-13.980000000000132</v>
      </c>
      <c r="H29" s="464">
        <v>995.40840000000014</v>
      </c>
      <c r="I29" s="464">
        <v>138.72900000000027</v>
      </c>
      <c r="J29" s="464">
        <v>714.56</v>
      </c>
      <c r="K29" s="464">
        <v>685.75</v>
      </c>
      <c r="L29" s="463">
        <f t="shared" si="1"/>
        <v>167.53900000000021</v>
      </c>
    </row>
    <row r="30" spans="1:14" ht="18" customHeight="1">
      <c r="A30" s="289">
        <v>19</v>
      </c>
      <c r="B30" s="465" t="s">
        <v>893</v>
      </c>
      <c r="C30" s="463">
        <v>397.89680000000004</v>
      </c>
      <c r="D30" s="463">
        <v>-340.78199999999993</v>
      </c>
      <c r="E30" s="463">
        <v>183.54</v>
      </c>
      <c r="F30" s="463">
        <v>183.54</v>
      </c>
      <c r="G30" s="463">
        <f t="shared" si="0"/>
        <v>-340.78199999999993</v>
      </c>
      <c r="H30" s="464">
        <v>714.34230000000002</v>
      </c>
      <c r="I30" s="464">
        <v>-531.2829999999999</v>
      </c>
      <c r="J30" s="464">
        <v>504.42</v>
      </c>
      <c r="K30" s="464">
        <v>504.42</v>
      </c>
      <c r="L30" s="463">
        <f t="shared" si="1"/>
        <v>-531.2829999999999</v>
      </c>
    </row>
    <row r="31" spans="1:14" ht="18" customHeight="1">
      <c r="A31" s="289">
        <v>20</v>
      </c>
      <c r="B31" s="465" t="s">
        <v>894</v>
      </c>
      <c r="C31" s="463">
        <v>86.635999999999996</v>
      </c>
      <c r="D31" s="463">
        <v>75.340000000000074</v>
      </c>
      <c r="E31" s="463">
        <v>57.36</v>
      </c>
      <c r="F31" s="463">
        <v>58.52</v>
      </c>
      <c r="G31" s="463">
        <f t="shared" si="0"/>
        <v>74.180000000000064</v>
      </c>
      <c r="H31" s="464">
        <v>435.34590000000003</v>
      </c>
      <c r="I31" s="464">
        <v>160.84000000000009</v>
      </c>
      <c r="J31" s="464">
        <v>318.26</v>
      </c>
      <c r="K31" s="464">
        <v>291.05</v>
      </c>
      <c r="L31" s="463">
        <f t="shared" si="1"/>
        <v>188.05000000000007</v>
      </c>
    </row>
    <row r="32" spans="1:14" ht="18" customHeight="1">
      <c r="A32" s="289">
        <v>21</v>
      </c>
      <c r="B32" s="465" t="s">
        <v>895</v>
      </c>
      <c r="C32" s="463">
        <v>138.27600000000001</v>
      </c>
      <c r="D32" s="463">
        <v>134.25999999999991</v>
      </c>
      <c r="E32" s="463">
        <v>76.03</v>
      </c>
      <c r="F32" s="463">
        <v>76.03</v>
      </c>
      <c r="G32" s="463">
        <f t="shared" si="0"/>
        <v>134.25999999999991</v>
      </c>
      <c r="H32" s="464">
        <v>694.83690000000001</v>
      </c>
      <c r="I32" s="464">
        <v>228.96000000000004</v>
      </c>
      <c r="J32" s="464">
        <v>422.43</v>
      </c>
      <c r="K32" s="464">
        <v>422.43</v>
      </c>
      <c r="L32" s="463">
        <f t="shared" si="1"/>
        <v>228.96000000000009</v>
      </c>
    </row>
    <row r="33" spans="1:12" ht="18" customHeight="1">
      <c r="A33" s="289">
        <v>22</v>
      </c>
      <c r="B33" s="465" t="s">
        <v>896</v>
      </c>
      <c r="C33" s="463">
        <v>342.38790000000006</v>
      </c>
      <c r="D33" s="463">
        <v>-308.84699999999998</v>
      </c>
      <c r="E33" s="463">
        <v>204.25</v>
      </c>
      <c r="F33" s="463">
        <v>204.25</v>
      </c>
      <c r="G33" s="463">
        <f t="shared" si="0"/>
        <v>-308.84699999999998</v>
      </c>
      <c r="H33" s="464">
        <v>948.45630000000006</v>
      </c>
      <c r="I33" s="464">
        <v>-272.29100000000017</v>
      </c>
      <c r="J33" s="464">
        <v>633.04</v>
      </c>
      <c r="K33" s="464">
        <v>633.04</v>
      </c>
      <c r="L33" s="463">
        <f t="shared" si="1"/>
        <v>-272.29100000000017</v>
      </c>
    </row>
    <row r="34" spans="1:12" ht="18" customHeight="1">
      <c r="A34" s="289">
        <v>23</v>
      </c>
      <c r="B34" s="465" t="s">
        <v>897</v>
      </c>
      <c r="C34" s="463">
        <v>363.30055000000004</v>
      </c>
      <c r="D34" s="463">
        <v>20.759999999999934</v>
      </c>
      <c r="E34" s="463">
        <v>215.21</v>
      </c>
      <c r="F34" s="463">
        <v>235.98</v>
      </c>
      <c r="G34" s="463">
        <v>0</v>
      </c>
      <c r="H34" s="464">
        <v>1192.5954500000003</v>
      </c>
      <c r="I34" s="464">
        <v>-215.04000000000019</v>
      </c>
      <c r="J34" s="464">
        <v>766.76</v>
      </c>
      <c r="K34" s="464">
        <v>766.76</v>
      </c>
      <c r="L34" s="463">
        <f t="shared" si="1"/>
        <v>-215.04000000000019</v>
      </c>
    </row>
    <row r="35" spans="1:12" ht="18" customHeight="1">
      <c r="A35" s="289">
        <v>24</v>
      </c>
      <c r="B35" s="465" t="s">
        <v>898</v>
      </c>
      <c r="C35" s="463">
        <v>376.70400000000001</v>
      </c>
      <c r="D35" s="463">
        <v>106.38000000000011</v>
      </c>
      <c r="E35" s="463">
        <v>252.6</v>
      </c>
      <c r="F35" s="463">
        <v>252.6</v>
      </c>
      <c r="G35" s="463">
        <f t="shared" ref="G35:G63" si="2">(D35+E35)-F35</f>
        <v>106.38000000000014</v>
      </c>
      <c r="H35" s="464">
        <v>1892.9376</v>
      </c>
      <c r="I35" s="464">
        <v>296.44000000000028</v>
      </c>
      <c r="J35" s="464">
        <v>1403.13</v>
      </c>
      <c r="K35" s="464">
        <v>1403.13</v>
      </c>
      <c r="L35" s="463">
        <f t="shared" si="1"/>
        <v>296.44000000000028</v>
      </c>
    </row>
    <row r="36" spans="1:12" ht="18" customHeight="1">
      <c r="A36" s="289">
        <v>25</v>
      </c>
      <c r="B36" s="465" t="s">
        <v>899</v>
      </c>
      <c r="C36" s="463">
        <v>262.48924999999997</v>
      </c>
      <c r="D36" s="463">
        <v>96.600000000000193</v>
      </c>
      <c r="E36" s="463">
        <v>114.29</v>
      </c>
      <c r="F36" s="463">
        <v>210.89</v>
      </c>
      <c r="G36" s="463">
        <f t="shared" si="2"/>
        <v>2.2737367544323206E-13</v>
      </c>
      <c r="H36" s="464">
        <v>1154.8317500000001</v>
      </c>
      <c r="I36" s="464">
        <v>25.130000000000109</v>
      </c>
      <c r="J36" s="464">
        <v>582.17999999999995</v>
      </c>
      <c r="K36" s="464">
        <v>607.30999999999995</v>
      </c>
      <c r="L36" s="463">
        <f t="shared" si="1"/>
        <v>0</v>
      </c>
    </row>
    <row r="37" spans="1:12" ht="18" customHeight="1">
      <c r="A37" s="289">
        <v>26</v>
      </c>
      <c r="B37" s="465" t="s">
        <v>900</v>
      </c>
      <c r="C37" s="463">
        <v>288.84224999999998</v>
      </c>
      <c r="D37" s="463">
        <v>224.59999999999991</v>
      </c>
      <c r="E37" s="463">
        <v>170.52</v>
      </c>
      <c r="F37" s="463">
        <v>170.52</v>
      </c>
      <c r="G37" s="463">
        <f t="shared" si="2"/>
        <v>224.59999999999988</v>
      </c>
      <c r="H37" s="464">
        <v>1173.7626500000001</v>
      </c>
      <c r="I37" s="464">
        <v>5137.8999999999996</v>
      </c>
      <c r="J37" s="464">
        <v>807.88</v>
      </c>
      <c r="K37" s="464">
        <v>807.88</v>
      </c>
      <c r="L37" s="463">
        <f t="shared" si="1"/>
        <v>5137.8999999999996</v>
      </c>
    </row>
    <row r="38" spans="1:12" ht="18" customHeight="1">
      <c r="A38" s="289">
        <v>27</v>
      </c>
      <c r="B38" s="465" t="s">
        <v>901</v>
      </c>
      <c r="C38" s="463">
        <v>318.2</v>
      </c>
      <c r="D38" s="463">
        <v>0.78560000000004493</v>
      </c>
      <c r="E38" s="463">
        <v>187.24</v>
      </c>
      <c r="F38" s="463">
        <v>188.03</v>
      </c>
      <c r="G38" s="463">
        <f t="shared" si="2"/>
        <v>-4.3999999999471129E-3</v>
      </c>
      <c r="H38" s="464">
        <v>1598.9549999999999</v>
      </c>
      <c r="I38" s="464">
        <v>136.54213999999934</v>
      </c>
      <c r="J38" s="464">
        <v>1040.44</v>
      </c>
      <c r="K38" s="464">
        <v>1077.8599999999999</v>
      </c>
      <c r="L38" s="463">
        <f t="shared" si="1"/>
        <v>99.12213999999949</v>
      </c>
    </row>
    <row r="39" spans="1:12" ht="18" customHeight="1">
      <c r="A39" s="289">
        <v>28</v>
      </c>
      <c r="B39" s="465" t="s">
        <v>902</v>
      </c>
      <c r="C39" s="463">
        <v>1173.7797000000003</v>
      </c>
      <c r="D39" s="463">
        <v>219.79999999999995</v>
      </c>
      <c r="E39" s="463">
        <v>949.17</v>
      </c>
      <c r="F39" s="463">
        <v>948.27</v>
      </c>
      <c r="G39" s="463">
        <f t="shared" si="2"/>
        <v>220.69999999999982</v>
      </c>
      <c r="H39" s="464">
        <v>233.58799999999999</v>
      </c>
      <c r="I39" s="464">
        <v>0</v>
      </c>
      <c r="J39" s="464">
        <v>0</v>
      </c>
      <c r="K39" s="464">
        <v>0</v>
      </c>
      <c r="L39" s="463">
        <f t="shared" si="1"/>
        <v>0</v>
      </c>
    </row>
    <row r="40" spans="1:12" ht="18" customHeight="1">
      <c r="A40" s="289">
        <v>29</v>
      </c>
      <c r="B40" s="465" t="s">
        <v>903</v>
      </c>
      <c r="C40" s="463">
        <v>161.672</v>
      </c>
      <c r="D40" s="463">
        <v>15.317799999999977</v>
      </c>
      <c r="E40" s="463">
        <v>81.819999999999993</v>
      </c>
      <c r="F40" s="463">
        <v>81.819999999999993</v>
      </c>
      <c r="G40" s="463">
        <f t="shared" si="2"/>
        <v>15.317799999999977</v>
      </c>
      <c r="H40" s="464">
        <v>812.40179999999998</v>
      </c>
      <c r="I40" s="464">
        <v>29.386200000000258</v>
      </c>
      <c r="J40" s="464">
        <v>454.3</v>
      </c>
      <c r="K40" s="464">
        <v>454.3</v>
      </c>
      <c r="L40" s="463">
        <f t="shared" si="1"/>
        <v>29.386200000000258</v>
      </c>
    </row>
    <row r="41" spans="1:12" ht="18" customHeight="1">
      <c r="A41" s="289">
        <v>30</v>
      </c>
      <c r="B41" s="465" t="s">
        <v>904</v>
      </c>
      <c r="C41" s="463">
        <v>375.32915000000003</v>
      </c>
      <c r="D41" s="463">
        <v>3.0000000000086402E-2</v>
      </c>
      <c r="E41" s="463">
        <v>238.74</v>
      </c>
      <c r="F41" s="463">
        <v>227.33</v>
      </c>
      <c r="G41" s="463">
        <f t="shared" si="2"/>
        <v>11.440000000000083</v>
      </c>
      <c r="H41" s="464">
        <v>1547.3447500000002</v>
      </c>
      <c r="I41" s="464">
        <v>109.40000000000055</v>
      </c>
      <c r="J41" s="464">
        <v>1159.3</v>
      </c>
      <c r="K41" s="464">
        <v>1001.65</v>
      </c>
      <c r="L41" s="463">
        <f t="shared" si="1"/>
        <v>267.05000000000052</v>
      </c>
    </row>
    <row r="42" spans="1:12" ht="18" customHeight="1">
      <c r="A42" s="289">
        <v>31</v>
      </c>
      <c r="B42" s="465" t="s">
        <v>905</v>
      </c>
      <c r="C42" s="463">
        <v>129.90799999999999</v>
      </c>
      <c r="D42" s="463">
        <v>82.809999999999974</v>
      </c>
      <c r="E42" s="463">
        <v>75.17</v>
      </c>
      <c r="F42" s="463">
        <v>75.17</v>
      </c>
      <c r="G42" s="463">
        <f t="shared" si="2"/>
        <v>82.80999999999996</v>
      </c>
      <c r="H42" s="464">
        <v>652.78770000000009</v>
      </c>
      <c r="I42" s="464">
        <v>516.23000000000059</v>
      </c>
      <c r="J42" s="464">
        <v>438.48</v>
      </c>
      <c r="K42" s="464">
        <v>438.48</v>
      </c>
      <c r="L42" s="463">
        <f t="shared" si="1"/>
        <v>516.23000000000059</v>
      </c>
    </row>
    <row r="43" spans="1:12" ht="18" customHeight="1">
      <c r="A43" s="289">
        <v>32</v>
      </c>
      <c r="B43" s="465" t="s">
        <v>906</v>
      </c>
      <c r="C43" s="463">
        <v>114.276</v>
      </c>
      <c r="D43" s="463">
        <v>-63.543699999999987</v>
      </c>
      <c r="E43" s="463">
        <v>54.91</v>
      </c>
      <c r="F43" s="463">
        <v>54.91</v>
      </c>
      <c r="G43" s="463">
        <f t="shared" si="2"/>
        <v>-63.543699999999987</v>
      </c>
      <c r="H43" s="464">
        <v>574.23690000000011</v>
      </c>
      <c r="I43" s="464">
        <v>-1.0000000002037268E-3</v>
      </c>
      <c r="J43" s="464">
        <v>298.23</v>
      </c>
      <c r="K43" s="464">
        <v>298.23</v>
      </c>
      <c r="L43" s="463">
        <f t="shared" si="1"/>
        <v>-1.0000000002037268E-3</v>
      </c>
    </row>
    <row r="44" spans="1:12" ht="18" customHeight="1">
      <c r="A44" s="289">
        <v>33</v>
      </c>
      <c r="B44" s="465" t="s">
        <v>907</v>
      </c>
      <c r="C44" s="463">
        <v>271.72539999999998</v>
      </c>
      <c r="D44" s="463">
        <v>113.00999999999999</v>
      </c>
      <c r="E44" s="463">
        <v>143.01</v>
      </c>
      <c r="F44" s="463">
        <v>183.01</v>
      </c>
      <c r="G44" s="463">
        <f t="shared" si="2"/>
        <v>73.009999999999991</v>
      </c>
      <c r="H44" s="464">
        <v>1243.779</v>
      </c>
      <c r="I44" s="464">
        <v>559.51199999999949</v>
      </c>
      <c r="J44" s="464">
        <v>730.77</v>
      </c>
      <c r="K44" s="464">
        <f>730.77+117.47</f>
        <v>848.24</v>
      </c>
      <c r="L44" s="463">
        <f t="shared" si="1"/>
        <v>442.04199999999946</v>
      </c>
    </row>
    <row r="45" spans="1:12" ht="18" customHeight="1">
      <c r="A45" s="289">
        <v>34</v>
      </c>
      <c r="B45" s="465" t="s">
        <v>908</v>
      </c>
      <c r="C45" s="463">
        <v>255.83199999999999</v>
      </c>
      <c r="D45" s="463">
        <v>0</v>
      </c>
      <c r="E45" s="463">
        <v>121.22</v>
      </c>
      <c r="F45" s="463">
        <v>121.22</v>
      </c>
      <c r="G45" s="463">
        <f t="shared" si="2"/>
        <v>0</v>
      </c>
      <c r="H45" s="464">
        <v>1285.5558000000001</v>
      </c>
      <c r="I45" s="464">
        <v>0</v>
      </c>
      <c r="J45" s="464">
        <v>674.05</v>
      </c>
      <c r="K45" s="464">
        <v>674.05</v>
      </c>
      <c r="L45" s="463">
        <f t="shared" si="1"/>
        <v>0</v>
      </c>
    </row>
    <row r="46" spans="1:12" ht="18" customHeight="1">
      <c r="A46" s="289">
        <v>35</v>
      </c>
      <c r="B46" s="465" t="s">
        <v>909</v>
      </c>
      <c r="C46" s="463">
        <v>259.416</v>
      </c>
      <c r="D46" s="463">
        <v>21.000000000000171</v>
      </c>
      <c r="E46" s="463">
        <v>132.05000000000001</v>
      </c>
      <c r="F46" s="463">
        <v>153.05000000000001</v>
      </c>
      <c r="G46" s="463">
        <f t="shared" si="2"/>
        <v>0</v>
      </c>
      <c r="H46" s="464">
        <v>1303.5654000000002</v>
      </c>
      <c r="I46" s="464">
        <v>83.052000000000589</v>
      </c>
      <c r="J46" s="464">
        <v>768.59</v>
      </c>
      <c r="K46" s="464">
        <v>851.64</v>
      </c>
      <c r="L46" s="463">
        <f t="shared" si="1"/>
        <v>2.0000000006348273E-3</v>
      </c>
    </row>
    <row r="47" spans="1:12" ht="18" customHeight="1">
      <c r="A47" s="289">
        <v>36</v>
      </c>
      <c r="B47" s="465" t="s">
        <v>910</v>
      </c>
      <c r="C47" s="463">
        <v>238.43</v>
      </c>
      <c r="D47" s="463">
        <v>-171.21999999999997</v>
      </c>
      <c r="E47" s="463">
        <v>151.46</v>
      </c>
      <c r="F47" s="463">
        <v>151.46</v>
      </c>
      <c r="G47" s="463">
        <f t="shared" si="2"/>
        <v>-171.21999999999997</v>
      </c>
      <c r="H47" s="464">
        <v>1068.1274000000003</v>
      </c>
      <c r="I47" s="464">
        <v>-373.81000000000017</v>
      </c>
      <c r="J47" s="464">
        <v>781.53</v>
      </c>
      <c r="K47" s="464">
        <v>781.53</v>
      </c>
      <c r="L47" s="463">
        <f t="shared" si="1"/>
        <v>-373.81000000000017</v>
      </c>
    </row>
    <row r="48" spans="1:12" ht="18" customHeight="1">
      <c r="A48" s="289">
        <v>37</v>
      </c>
      <c r="B48" s="465" t="s">
        <v>911</v>
      </c>
      <c r="C48" s="463">
        <v>2029.85</v>
      </c>
      <c r="D48" s="463">
        <v>11.149999999999636</v>
      </c>
      <c r="E48" s="463">
        <v>1239.79</v>
      </c>
      <c r="F48" s="463">
        <v>1250.94</v>
      </c>
      <c r="G48" s="463">
        <f t="shared" si="2"/>
        <v>0</v>
      </c>
      <c r="H48" s="464">
        <v>0</v>
      </c>
      <c r="I48" s="464">
        <v>0</v>
      </c>
      <c r="J48" s="464">
        <v>0</v>
      </c>
      <c r="K48" s="464">
        <v>0</v>
      </c>
      <c r="L48" s="463">
        <f t="shared" si="1"/>
        <v>0</v>
      </c>
    </row>
    <row r="49" spans="1:12" ht="18" customHeight="1">
      <c r="A49" s="289">
        <v>38</v>
      </c>
      <c r="B49" s="465" t="s">
        <v>912</v>
      </c>
      <c r="C49" s="463">
        <v>438.91629999999998</v>
      </c>
      <c r="D49" s="463">
        <v>171.67000000000007</v>
      </c>
      <c r="E49" s="463">
        <v>244.97</v>
      </c>
      <c r="F49" s="463">
        <v>261.83</v>
      </c>
      <c r="G49" s="463">
        <f t="shared" si="2"/>
        <v>154.81000000000012</v>
      </c>
      <c r="H49" s="464">
        <v>1875.4549000000004</v>
      </c>
      <c r="I49" s="464">
        <v>1958.88</v>
      </c>
      <c r="J49" s="464">
        <v>1173.01</v>
      </c>
      <c r="K49" s="464">
        <f>1349.49+40.27</f>
        <v>1389.76</v>
      </c>
      <c r="L49" s="463">
        <f t="shared" si="1"/>
        <v>1742.1300000000003</v>
      </c>
    </row>
    <row r="50" spans="1:12" ht="18" customHeight="1">
      <c r="A50" s="289">
        <v>39</v>
      </c>
      <c r="B50" s="465" t="s">
        <v>913</v>
      </c>
      <c r="C50" s="463">
        <v>1924.14</v>
      </c>
      <c r="D50" s="463">
        <v>539.92400000000089</v>
      </c>
      <c r="E50" s="463">
        <v>1186.23</v>
      </c>
      <c r="F50" s="463">
        <v>1186.23</v>
      </c>
      <c r="G50" s="463">
        <f t="shared" si="2"/>
        <v>539.92400000000089</v>
      </c>
      <c r="H50" s="464">
        <v>0</v>
      </c>
      <c r="I50" s="464">
        <v>0</v>
      </c>
      <c r="J50" s="464">
        <v>0</v>
      </c>
      <c r="K50" s="464">
        <v>0</v>
      </c>
      <c r="L50" s="463">
        <f t="shared" si="1"/>
        <v>0</v>
      </c>
    </row>
    <row r="51" spans="1:12" ht="18" customHeight="1">
      <c r="A51" s="289">
        <v>40</v>
      </c>
      <c r="B51" s="465" t="s">
        <v>914</v>
      </c>
      <c r="C51" s="463">
        <v>209.34399999999999</v>
      </c>
      <c r="D51" s="463">
        <v>2.878999999999877</v>
      </c>
      <c r="E51" s="463">
        <v>119.3</v>
      </c>
      <c r="F51" s="463">
        <v>122.18</v>
      </c>
      <c r="G51" s="463">
        <f t="shared" si="2"/>
        <v>-1.0000000001326725E-3</v>
      </c>
      <c r="H51" s="464">
        <v>1051.9536000000001</v>
      </c>
      <c r="I51" s="464">
        <v>-264.34000000000026</v>
      </c>
      <c r="J51" s="464">
        <v>663.03</v>
      </c>
      <c r="K51" s="464">
        <v>663.03</v>
      </c>
      <c r="L51" s="463">
        <f t="shared" si="1"/>
        <v>-264.34000000000026</v>
      </c>
    </row>
    <row r="52" spans="1:12" ht="18" customHeight="1">
      <c r="A52" s="289">
        <v>41</v>
      </c>
      <c r="B52" s="465" t="s">
        <v>915</v>
      </c>
      <c r="C52" s="463">
        <v>1133.4390000000001</v>
      </c>
      <c r="D52" s="463">
        <v>-162.33999999999969</v>
      </c>
      <c r="E52" s="463">
        <v>897.02</v>
      </c>
      <c r="F52" s="463">
        <v>871.94</v>
      </c>
      <c r="G52" s="463">
        <f t="shared" si="2"/>
        <v>-137.25999999999976</v>
      </c>
      <c r="H52" s="464">
        <v>225.56</v>
      </c>
      <c r="I52" s="464">
        <v>-5.3299999999999841</v>
      </c>
      <c r="J52" s="464">
        <v>161.41</v>
      </c>
      <c r="K52" s="464">
        <v>156.82</v>
      </c>
      <c r="L52" s="463">
        <f t="shared" si="1"/>
        <v>-0.73999999999998067</v>
      </c>
    </row>
    <row r="53" spans="1:12" ht="18" customHeight="1">
      <c r="A53" s="289">
        <v>42</v>
      </c>
      <c r="B53" s="465" t="s">
        <v>916</v>
      </c>
      <c r="C53" s="463">
        <v>1123.5096000000001</v>
      </c>
      <c r="D53" s="463">
        <v>79.457999999998947</v>
      </c>
      <c r="E53" s="463">
        <v>703.97</v>
      </c>
      <c r="F53" s="463">
        <v>703.97</v>
      </c>
      <c r="G53" s="463">
        <f t="shared" si="2"/>
        <v>79.457999999998947</v>
      </c>
      <c r="H53" s="464">
        <v>223.584</v>
      </c>
      <c r="I53" s="464">
        <v>0.97000000000005571</v>
      </c>
      <c r="J53" s="464">
        <v>126.62</v>
      </c>
      <c r="K53" s="464">
        <v>126.62</v>
      </c>
      <c r="L53" s="463">
        <f t="shared" si="1"/>
        <v>0.97000000000005571</v>
      </c>
    </row>
    <row r="54" spans="1:12" ht="18" customHeight="1">
      <c r="A54" s="289">
        <v>43</v>
      </c>
      <c r="B54" s="465" t="s">
        <v>917</v>
      </c>
      <c r="C54" s="463">
        <v>108.62625</v>
      </c>
      <c r="D54" s="463">
        <v>97.540000000000134</v>
      </c>
      <c r="E54" s="463">
        <v>60.99</v>
      </c>
      <c r="F54" s="463">
        <f>71.46+28.34</f>
        <v>99.8</v>
      </c>
      <c r="G54" s="463">
        <f t="shared" si="2"/>
        <v>58.730000000000146</v>
      </c>
      <c r="H54" s="464">
        <v>481.58275000000009</v>
      </c>
      <c r="I54" s="464">
        <v>34.629999999999768</v>
      </c>
      <c r="J54" s="464">
        <v>301.56</v>
      </c>
      <c r="K54" s="464">
        <v>336.19</v>
      </c>
      <c r="L54" s="463">
        <f t="shared" si="1"/>
        <v>0</v>
      </c>
    </row>
    <row r="55" spans="1:12" ht="18" customHeight="1">
      <c r="A55" s="289">
        <v>44</v>
      </c>
      <c r="B55" s="465" t="s">
        <v>918</v>
      </c>
      <c r="C55" s="463">
        <v>158.61199999999999</v>
      </c>
      <c r="D55" s="463">
        <v>22.25</v>
      </c>
      <c r="E55" s="466">
        <v>99.73</v>
      </c>
      <c r="F55" s="463">
        <v>111.83</v>
      </c>
      <c r="G55" s="463">
        <f t="shared" si="2"/>
        <v>10.150000000000006</v>
      </c>
      <c r="H55" s="464">
        <v>797.02530000000013</v>
      </c>
      <c r="I55" s="464">
        <v>23.659999999999968</v>
      </c>
      <c r="J55" s="466">
        <v>549.16999999999996</v>
      </c>
      <c r="K55" s="464">
        <v>531.32000000000005</v>
      </c>
      <c r="L55" s="463">
        <f t="shared" si="1"/>
        <v>41.509999999999877</v>
      </c>
    </row>
    <row r="56" spans="1:12" ht="18" customHeight="1">
      <c r="A56" s="289">
        <v>45</v>
      </c>
      <c r="B56" s="465" t="s">
        <v>919</v>
      </c>
      <c r="C56" s="463">
        <v>344.05599999999998</v>
      </c>
      <c r="D56" s="463">
        <v>-23.814999999999998</v>
      </c>
      <c r="E56" s="463">
        <v>215.04</v>
      </c>
      <c r="F56" s="463">
        <v>215.04</v>
      </c>
      <c r="G56" s="463">
        <f t="shared" si="2"/>
        <v>-23.814999999999998</v>
      </c>
      <c r="H56" s="464">
        <v>1728.8814000000002</v>
      </c>
      <c r="I56" s="464">
        <v>-458.49200000000019</v>
      </c>
      <c r="J56" s="464">
        <v>1194.29</v>
      </c>
      <c r="K56" s="464">
        <v>1194.29</v>
      </c>
      <c r="L56" s="463">
        <f t="shared" si="1"/>
        <v>-458.49200000000019</v>
      </c>
    </row>
    <row r="57" spans="1:12" ht="18" customHeight="1">
      <c r="A57" s="289">
        <v>46</v>
      </c>
      <c r="B57" s="465" t="s">
        <v>920</v>
      </c>
      <c r="C57" s="463">
        <v>1767.01</v>
      </c>
      <c r="D57" s="463">
        <v>-48.843999999999824</v>
      </c>
      <c r="E57" s="463">
        <v>826.61</v>
      </c>
      <c r="F57" s="463">
        <v>826.61</v>
      </c>
      <c r="G57" s="463">
        <f t="shared" si="2"/>
        <v>-48.843999999999824</v>
      </c>
      <c r="H57" s="464">
        <v>0</v>
      </c>
      <c r="I57" s="464">
        <v>0</v>
      </c>
      <c r="J57" s="464">
        <v>0</v>
      </c>
      <c r="K57" s="464">
        <v>0</v>
      </c>
      <c r="L57" s="463">
        <f t="shared" si="1"/>
        <v>0</v>
      </c>
    </row>
    <row r="58" spans="1:12" ht="18" customHeight="1">
      <c r="A58" s="289">
        <v>47</v>
      </c>
      <c r="B58" s="465" t="s">
        <v>921</v>
      </c>
      <c r="C58" s="463">
        <v>1347.8658</v>
      </c>
      <c r="D58" s="463">
        <v>-408.75799999999936</v>
      </c>
      <c r="E58" s="463">
        <v>1016.56</v>
      </c>
      <c r="F58" s="463">
        <v>1016.56</v>
      </c>
      <c r="G58" s="463">
        <f t="shared" si="2"/>
        <v>-408.75799999999936</v>
      </c>
      <c r="H58" s="464">
        <v>268.23200000000003</v>
      </c>
      <c r="I58" s="464">
        <v>0</v>
      </c>
      <c r="J58" s="464">
        <v>0</v>
      </c>
      <c r="K58" s="464">
        <v>0</v>
      </c>
      <c r="L58" s="463">
        <f t="shared" si="1"/>
        <v>0</v>
      </c>
    </row>
    <row r="59" spans="1:12" ht="18" customHeight="1">
      <c r="A59" s="289">
        <v>48</v>
      </c>
      <c r="B59" s="465" t="s">
        <v>922</v>
      </c>
      <c r="C59" s="463">
        <v>320.58800000000002</v>
      </c>
      <c r="D59" s="463">
        <v>164.83000000000004</v>
      </c>
      <c r="E59" s="463">
        <v>196.95</v>
      </c>
      <c r="F59" s="463">
        <f>196.95+33.31</f>
        <v>230.26</v>
      </c>
      <c r="G59" s="463">
        <f t="shared" si="2"/>
        <v>131.52000000000004</v>
      </c>
      <c r="H59" s="464">
        <v>1610.9547000000002</v>
      </c>
      <c r="I59" s="464">
        <v>103.94000000000005</v>
      </c>
      <c r="J59" s="464">
        <v>1094.5999999999999</v>
      </c>
      <c r="K59" s="464">
        <f>1094.6+77.73</f>
        <v>1172.33</v>
      </c>
      <c r="L59" s="463">
        <f t="shared" si="1"/>
        <v>26.210000000000036</v>
      </c>
    </row>
    <row r="60" spans="1:12" ht="18" customHeight="1">
      <c r="A60" s="289">
        <v>49</v>
      </c>
      <c r="B60" s="465" t="s">
        <v>923</v>
      </c>
      <c r="C60" s="463">
        <v>261.05455000000001</v>
      </c>
      <c r="D60" s="463">
        <v>-40.567999999999984</v>
      </c>
      <c r="E60" s="463">
        <v>139.83000000000001</v>
      </c>
      <c r="F60" s="463">
        <v>139.83000000000001</v>
      </c>
      <c r="G60" s="463">
        <f t="shared" si="2"/>
        <v>-40.567999999999984</v>
      </c>
      <c r="H60" s="464">
        <v>987.27725000000009</v>
      </c>
      <c r="I60" s="464">
        <v>4.0000000000077307E-2</v>
      </c>
      <c r="J60" s="464">
        <v>599.09</v>
      </c>
      <c r="K60" s="464">
        <v>599.09</v>
      </c>
      <c r="L60" s="463">
        <f t="shared" si="1"/>
        <v>4.0000000000077307E-2</v>
      </c>
    </row>
    <row r="61" spans="1:12" ht="18" customHeight="1">
      <c r="A61" s="289">
        <v>50</v>
      </c>
      <c r="B61" s="465" t="s">
        <v>924</v>
      </c>
      <c r="C61" s="463">
        <v>662.37540000000001</v>
      </c>
      <c r="D61" s="463">
        <v>2.00000000018008E-3</v>
      </c>
      <c r="E61" s="463">
        <v>414.3</v>
      </c>
      <c r="F61" s="463">
        <v>414.3</v>
      </c>
      <c r="G61" s="463">
        <f t="shared" si="2"/>
        <v>2.00000000018008E-3</v>
      </c>
      <c r="H61" s="464">
        <v>131.816</v>
      </c>
      <c r="I61" s="464">
        <v>0.45459999999997081</v>
      </c>
      <c r="J61" s="464">
        <v>74.599999999999994</v>
      </c>
      <c r="K61" s="464">
        <v>75.05</v>
      </c>
      <c r="L61" s="463">
        <f t="shared" si="1"/>
        <v>4.599999999967963E-3</v>
      </c>
    </row>
    <row r="62" spans="1:12" ht="18" customHeight="1">
      <c r="A62" s="289">
        <v>51</v>
      </c>
      <c r="B62" s="465" t="s">
        <v>925</v>
      </c>
      <c r="C62" s="463">
        <v>284.86</v>
      </c>
      <c r="D62" s="463">
        <v>104.46000000000004</v>
      </c>
      <c r="E62" s="463">
        <v>179.18</v>
      </c>
      <c r="F62" s="463">
        <v>179.18</v>
      </c>
      <c r="G62" s="463">
        <f t="shared" si="2"/>
        <v>104.46000000000004</v>
      </c>
      <c r="H62" s="464">
        <v>1431.4214999999999</v>
      </c>
      <c r="I62" s="464">
        <v>475.24700000000053</v>
      </c>
      <c r="J62" s="464">
        <v>993.41</v>
      </c>
      <c r="K62" s="464">
        <v>959.67</v>
      </c>
      <c r="L62" s="463">
        <f t="shared" si="1"/>
        <v>508.98700000000065</v>
      </c>
    </row>
    <row r="63" spans="1:12" ht="18" customHeight="1">
      <c r="A63" s="1101" t="s">
        <v>19</v>
      </c>
      <c r="B63" s="1102"/>
      <c r="C63" s="467">
        <v>24475.707550000006</v>
      </c>
      <c r="D63" s="467">
        <v>1435.1949000000022</v>
      </c>
      <c r="E63" s="467">
        <f>SUM(E12:E62)</f>
        <v>15115.97</v>
      </c>
      <c r="F63" s="467">
        <f>SUM(F12:F62)</f>
        <v>15425.6</v>
      </c>
      <c r="G63" s="467">
        <f t="shared" si="2"/>
        <v>1125.564900000003</v>
      </c>
      <c r="H63" s="468">
        <v>47169.46875</v>
      </c>
      <c r="I63" s="468">
        <v>8779.8669399999981</v>
      </c>
      <c r="J63" s="468">
        <f>SUM(J12:J62)</f>
        <v>30370.46999999999</v>
      </c>
      <c r="K63" s="468">
        <f>SUM(K12:K62)</f>
        <v>30589.869999999988</v>
      </c>
      <c r="L63" s="467">
        <f t="shared" si="1"/>
        <v>8560.4669399999984</v>
      </c>
    </row>
    <row r="64" spans="1:12">
      <c r="F64" s="299">
        <f>F63/C63</f>
        <v>0.63024122871577604</v>
      </c>
    </row>
    <row r="65" spans="1:12">
      <c r="H65" s="470">
        <f>H63+C63</f>
        <v>71645.176300000006</v>
      </c>
      <c r="K65" s="299">
        <f>K63/H63</f>
        <v>0.64850995380353926</v>
      </c>
    </row>
    <row r="66" spans="1:12">
      <c r="A66" s="1099" t="s">
        <v>706</v>
      </c>
      <c r="B66" s="1099"/>
      <c r="C66" s="1099"/>
      <c r="D66" s="1099"/>
      <c r="E66" s="1099"/>
      <c r="F66" s="1099"/>
      <c r="G66" s="1099"/>
      <c r="H66" s="1099"/>
      <c r="I66" s="20"/>
      <c r="J66" s="20"/>
    </row>
    <row r="67" spans="1:12">
      <c r="A67" s="448"/>
      <c r="B67" s="27"/>
      <c r="C67" s="27"/>
      <c r="D67" s="20"/>
      <c r="E67" s="20"/>
      <c r="F67" s="20"/>
      <c r="G67" s="20"/>
      <c r="H67" s="20"/>
      <c r="I67" s="20"/>
      <c r="J67" s="20"/>
    </row>
    <row r="68" spans="1:12">
      <c r="A68" s="15" t="s">
        <v>12</v>
      </c>
      <c r="B68" s="15"/>
      <c r="F68" s="15"/>
      <c r="G68" s="15"/>
      <c r="I68" s="1000" t="s">
        <v>13</v>
      </c>
      <c r="J68" s="1000"/>
      <c r="K68" s="1000"/>
      <c r="L68" s="1000"/>
    </row>
    <row r="69" spans="1:12" ht="12.75" customHeight="1">
      <c r="A69" s="1013" t="s">
        <v>14</v>
      </c>
      <c r="B69" s="1013"/>
      <c r="C69" s="1013"/>
      <c r="D69" s="1013"/>
      <c r="E69" s="1013"/>
      <c r="F69" s="1013"/>
      <c r="G69" s="1013"/>
      <c r="H69" s="1013"/>
      <c r="I69" s="1013"/>
      <c r="J69" s="1013"/>
      <c r="K69" s="1013"/>
      <c r="L69" s="1013"/>
    </row>
    <row r="70" spans="1:12" ht="12.75" customHeight="1">
      <c r="A70" s="1013" t="s">
        <v>20</v>
      </c>
      <c r="B70" s="1013"/>
      <c r="C70" s="1013"/>
      <c r="D70" s="1013"/>
      <c r="E70" s="1013"/>
      <c r="F70" s="1013"/>
      <c r="G70" s="1013"/>
      <c r="H70" s="1013"/>
      <c r="I70" s="1013"/>
      <c r="J70" s="1013"/>
      <c r="K70" s="1013"/>
      <c r="L70" s="1013"/>
    </row>
    <row r="71" spans="1:12">
      <c r="A71" s="15"/>
      <c r="B71" s="15"/>
      <c r="C71" s="15"/>
      <c r="E71" s="15"/>
      <c r="H71" s="1105" t="s">
        <v>85</v>
      </c>
      <c r="I71" s="1105"/>
      <c r="J71" s="1105"/>
      <c r="K71" s="1105"/>
      <c r="L71" s="1105"/>
    </row>
    <row r="75" spans="1:12">
      <c r="C75" s="299">
        <v>114.276</v>
      </c>
      <c r="D75" s="299">
        <v>-63.543699999999987</v>
      </c>
      <c r="E75" s="299">
        <v>54.91</v>
      </c>
      <c r="F75" s="299">
        <v>54.91</v>
      </c>
      <c r="G75" s="299">
        <v>-63.543699999999987</v>
      </c>
      <c r="H75" s="299">
        <v>574.23690000000011</v>
      </c>
      <c r="I75" s="299">
        <v>-1.0000000002037268E-3</v>
      </c>
      <c r="J75" s="299">
        <v>305.41000000000003</v>
      </c>
      <c r="K75" s="299">
        <v>305.41000000000003</v>
      </c>
      <c r="L75" s="299">
        <v>-1.0000000002037268E-3</v>
      </c>
    </row>
    <row r="78" spans="1:12" ht="16.5">
      <c r="H78" s="774">
        <v>75.97</v>
      </c>
      <c r="I78" s="773">
        <v>147.47</v>
      </c>
      <c r="J78" s="773">
        <v>223.44</v>
      </c>
    </row>
    <row r="80" spans="1:12" ht="16.5">
      <c r="H80" s="774">
        <v>24359.360000000001</v>
      </c>
      <c r="I80" s="15">
        <v>47285.82</v>
      </c>
      <c r="J80" s="15">
        <v>71645.179999999993</v>
      </c>
    </row>
    <row r="81" spans="8:10">
      <c r="H81" s="299">
        <f>SUM(H78:H80)</f>
        <v>24435.33</v>
      </c>
      <c r="I81" s="773">
        <f t="shared" ref="I81:J81" si="3">SUM(I78:I80)</f>
        <v>47433.29</v>
      </c>
      <c r="J81" s="773">
        <f t="shared" si="3"/>
        <v>71868.62</v>
      </c>
    </row>
    <row r="84" spans="8:10" ht="16.5">
      <c r="H84" s="774">
        <v>23192.97</v>
      </c>
      <c r="I84" s="773">
        <v>45021.65</v>
      </c>
      <c r="J84" s="773">
        <v>68214.62</v>
      </c>
    </row>
  </sheetData>
  <mergeCells count="17">
    <mergeCell ref="A66:H66"/>
    <mergeCell ref="I68:L68"/>
    <mergeCell ref="A69:L69"/>
    <mergeCell ref="A70:L70"/>
    <mergeCell ref="H71:L71"/>
    <mergeCell ref="A63:B63"/>
    <mergeCell ref="L1:M1"/>
    <mergeCell ref="A2:L2"/>
    <mergeCell ref="A3:L3"/>
    <mergeCell ref="A5:L5"/>
    <mergeCell ref="A7:B7"/>
    <mergeCell ref="F7:L7"/>
    <mergeCell ref="I8:L8"/>
    <mergeCell ref="A9:A10"/>
    <mergeCell ref="B9:B10"/>
    <mergeCell ref="C9:G9"/>
    <mergeCell ref="H9:L9"/>
  </mergeCells>
  <printOptions horizontalCentered="1"/>
  <pageMargins left="0.18" right="0.22" top="0.16" bottom="0" header="0.22" footer="0.17"/>
  <pageSetup paperSize="9" scale="83" orientation="landscape" r:id="rId1"/>
  <rowBreaks count="1" manualBreakCount="1">
    <brk id="36" max="11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71"/>
  <sheetViews>
    <sheetView view="pageBreakPreview" zoomScale="90" zoomScaleSheetLayoutView="90" workbookViewId="0">
      <pane ySplit="10" topLeftCell="A11" activePane="bottomLeft" state="frozen"/>
      <selection pane="bottomLeft" activeCell="I19" sqref="I19"/>
    </sheetView>
  </sheetViews>
  <sheetFormatPr defaultRowHeight="12.75"/>
  <cols>
    <col min="1" max="1" width="6" style="358" customWidth="1"/>
    <col min="2" max="2" width="15.28515625" style="358" customWidth="1"/>
    <col min="3" max="4" width="14.28515625" style="358" customWidth="1"/>
    <col min="5" max="5" width="10.85546875" style="358" customWidth="1"/>
    <col min="6" max="9" width="14.28515625" style="358" customWidth="1"/>
    <col min="10" max="10" width="11" style="358" customWidth="1"/>
    <col min="11" max="12" width="14.28515625" style="358" customWidth="1"/>
    <col min="13" max="13" width="9.140625" style="358" hidden="1" customWidth="1"/>
    <col min="14" max="14" width="11.85546875" style="358" customWidth="1"/>
    <col min="15" max="15" width="11.42578125" style="358" customWidth="1"/>
    <col min="16" max="16" width="12.42578125" style="358" customWidth="1"/>
    <col min="17" max="17" width="10.42578125" style="358" bestFit="1" customWidth="1"/>
    <col min="18" max="18" width="11.85546875" style="358" customWidth="1"/>
    <col min="19" max="19" width="9.140625" style="358"/>
    <col min="20" max="20" width="11.5703125" style="358" customWidth="1"/>
    <col min="21" max="16384" width="9.140625" style="358"/>
  </cols>
  <sheetData>
    <row r="1" spans="1:21" s="343" customFormat="1" ht="15">
      <c r="D1" s="411"/>
      <c r="E1" s="411"/>
      <c r="F1" s="411"/>
      <c r="G1" s="411"/>
      <c r="H1" s="411"/>
      <c r="I1" s="411"/>
      <c r="J1" s="411"/>
      <c r="K1" s="411"/>
      <c r="L1" s="1111" t="s">
        <v>73</v>
      </c>
      <c r="M1" s="1111"/>
      <c r="N1" s="1111"/>
      <c r="O1" s="596"/>
      <c r="P1" s="596"/>
    </row>
    <row r="2" spans="1:21" s="343" customFormat="1" ht="15">
      <c r="A2" s="1112" t="s">
        <v>0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608"/>
      <c r="N2" s="608"/>
      <c r="O2" s="608"/>
      <c r="P2" s="608"/>
    </row>
    <row r="3" spans="1:21" s="343" customFormat="1" ht="20.25">
      <c r="A3" s="1113" t="s">
        <v>734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609"/>
      <c r="N3" s="609"/>
      <c r="O3" s="609"/>
      <c r="P3" s="609"/>
    </row>
    <row r="4" spans="1:21" ht="19.5" customHeight="1">
      <c r="A4" s="1114" t="s">
        <v>800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</row>
    <row r="5" spans="1:21">
      <c r="A5" s="797"/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797"/>
    </row>
    <row r="6" spans="1:21">
      <c r="A6" s="1115" t="s">
        <v>162</v>
      </c>
      <c r="B6" s="1115"/>
      <c r="F6" s="1116" t="s">
        <v>21</v>
      </c>
      <c r="G6" s="1116"/>
      <c r="H6" s="1116"/>
      <c r="I6" s="1116"/>
      <c r="J6" s="1116"/>
      <c r="K6" s="1116"/>
      <c r="L6" s="1116"/>
    </row>
    <row r="7" spans="1:21">
      <c r="A7" s="798"/>
      <c r="F7" s="799"/>
      <c r="G7" s="800"/>
      <c r="H7" s="800"/>
      <c r="I7" s="1117" t="s">
        <v>814</v>
      </c>
      <c r="J7" s="1117"/>
      <c r="K7" s="1117"/>
      <c r="L7" s="1117"/>
    </row>
    <row r="8" spans="1:21" s="798" customFormat="1">
      <c r="A8" s="1118" t="s">
        <v>2</v>
      </c>
      <c r="B8" s="1118" t="s">
        <v>3</v>
      </c>
      <c r="C8" s="1118" t="s">
        <v>22</v>
      </c>
      <c r="D8" s="1118"/>
      <c r="E8" s="1118"/>
      <c r="F8" s="1118"/>
      <c r="G8" s="1118"/>
      <c r="H8" s="1118" t="s">
        <v>43</v>
      </c>
      <c r="I8" s="1118"/>
      <c r="J8" s="1118"/>
      <c r="K8" s="1118"/>
      <c r="L8" s="1118"/>
      <c r="R8" s="349"/>
      <c r="S8" s="801"/>
    </row>
    <row r="9" spans="1:21" s="798" customFormat="1" ht="54.75" customHeight="1">
      <c r="A9" s="1118"/>
      <c r="B9" s="1118"/>
      <c r="C9" s="780" t="s">
        <v>833</v>
      </c>
      <c r="D9" s="780" t="s">
        <v>809</v>
      </c>
      <c r="E9" s="780" t="s">
        <v>71</v>
      </c>
      <c r="F9" s="780" t="s">
        <v>72</v>
      </c>
      <c r="G9" s="780" t="s">
        <v>651</v>
      </c>
      <c r="H9" s="780" t="s">
        <v>833</v>
      </c>
      <c r="I9" s="780" t="s">
        <v>809</v>
      </c>
      <c r="J9" s="780" t="s">
        <v>71</v>
      </c>
      <c r="K9" s="780" t="s">
        <v>72</v>
      </c>
      <c r="L9" s="780" t="s">
        <v>652</v>
      </c>
      <c r="N9" s="781" t="s">
        <v>1037</v>
      </c>
      <c r="O9" s="781"/>
      <c r="P9" s="781"/>
      <c r="Q9" s="781" t="s">
        <v>1038</v>
      </c>
    </row>
    <row r="10" spans="1:21" s="798" customFormat="1">
      <c r="A10" s="780">
        <v>1</v>
      </c>
      <c r="B10" s="780">
        <v>2</v>
      </c>
      <c r="C10" s="780">
        <v>3</v>
      </c>
      <c r="D10" s="780">
        <v>4</v>
      </c>
      <c r="E10" s="780">
        <v>5</v>
      </c>
      <c r="F10" s="780">
        <v>6</v>
      </c>
      <c r="G10" s="780">
        <v>7</v>
      </c>
      <c r="H10" s="780">
        <v>8</v>
      </c>
      <c r="I10" s="780">
        <v>9</v>
      </c>
      <c r="J10" s="780">
        <v>10</v>
      </c>
      <c r="K10" s="780">
        <v>11</v>
      </c>
      <c r="L10" s="780">
        <v>12</v>
      </c>
    </row>
    <row r="11" spans="1:21" ht="18.75" customHeight="1">
      <c r="A11" s="357">
        <v>1</v>
      </c>
      <c r="B11" s="462" t="s">
        <v>1036</v>
      </c>
      <c r="C11" s="802">
        <v>90.516000000000005</v>
      </c>
      <c r="D11" s="802">
        <v>-26.930000000000007</v>
      </c>
      <c r="E11" s="802">
        <v>42.07</v>
      </c>
      <c r="F11" s="802">
        <v>42.07</v>
      </c>
      <c r="G11" s="802">
        <f t="shared" ref="G11:G62" si="0">(D11+E11)-F11</f>
        <v>-26.930000000000007</v>
      </c>
      <c r="H11" s="802">
        <v>454.84290000000004</v>
      </c>
      <c r="I11" s="802">
        <v>-177.60000000000002</v>
      </c>
      <c r="J11" s="802">
        <v>229.87</v>
      </c>
      <c r="K11" s="802">
        <v>229.87</v>
      </c>
      <c r="L11" s="802">
        <f t="shared" ref="L11:L62" si="1">(I11+J11)-K11</f>
        <v>-177.60000000000002</v>
      </c>
      <c r="N11" s="358">
        <v>43.33</v>
      </c>
      <c r="O11" s="803">
        <f>E11+N11</f>
        <v>85.4</v>
      </c>
      <c r="P11" s="804">
        <f>O11*3000/100000</f>
        <v>2.5620000000000003</v>
      </c>
      <c r="Q11" s="804">
        <v>240.68</v>
      </c>
      <c r="R11" s="803">
        <f>J11+Q11</f>
        <v>470.55</v>
      </c>
      <c r="S11" s="804">
        <f>R11*2000/100000</f>
        <v>9.4109999999999996</v>
      </c>
      <c r="T11" s="804">
        <f>O11+R11</f>
        <v>555.95000000000005</v>
      </c>
      <c r="U11" s="803">
        <f>P11+S11</f>
        <v>11.972999999999999</v>
      </c>
    </row>
    <row r="12" spans="1:21" ht="18.75" customHeight="1">
      <c r="A12" s="357">
        <v>2</v>
      </c>
      <c r="B12" s="462" t="s">
        <v>876</v>
      </c>
      <c r="C12" s="802">
        <v>139.22</v>
      </c>
      <c r="D12" s="802">
        <v>48.770000000000067</v>
      </c>
      <c r="E12" s="802">
        <v>85.11</v>
      </c>
      <c r="F12" s="802">
        <v>109.88</v>
      </c>
      <c r="G12" s="802">
        <f t="shared" si="0"/>
        <v>24.000000000000057</v>
      </c>
      <c r="H12" s="802">
        <v>699.53229999999985</v>
      </c>
      <c r="I12" s="802">
        <v>27.600000000000023</v>
      </c>
      <c r="J12" s="802">
        <v>463.4</v>
      </c>
      <c r="K12" s="802">
        <v>463.4</v>
      </c>
      <c r="L12" s="802">
        <f t="shared" si="1"/>
        <v>27.600000000000023</v>
      </c>
      <c r="N12" s="358">
        <v>180.3</v>
      </c>
      <c r="O12" s="803">
        <f t="shared" ref="O12:O62" si="2">E12+N12</f>
        <v>265.41000000000003</v>
      </c>
      <c r="P12" s="804">
        <f t="shared" ref="P12:P62" si="3">O12*3000/100000</f>
        <v>7.9623000000000008</v>
      </c>
      <c r="Q12" s="804">
        <v>1002.18</v>
      </c>
      <c r="R12" s="803">
        <f t="shared" ref="R12:R62" si="4">J12+Q12</f>
        <v>1465.58</v>
      </c>
      <c r="S12" s="804">
        <f t="shared" ref="S12:S62" si="5">R12*2000/100000</f>
        <v>29.311599999999999</v>
      </c>
      <c r="T12" s="804">
        <f t="shared" ref="T12:U62" si="6">O12+R12</f>
        <v>1730.99</v>
      </c>
      <c r="U12" s="803">
        <f t="shared" si="6"/>
        <v>37.273899999999998</v>
      </c>
    </row>
    <row r="13" spans="1:21" ht="18.75" customHeight="1">
      <c r="A13" s="357">
        <v>3</v>
      </c>
      <c r="B13" s="462" t="s">
        <v>1020</v>
      </c>
      <c r="C13" s="802">
        <v>638.45640000000003</v>
      </c>
      <c r="D13" s="802">
        <v>-12.931000000000154</v>
      </c>
      <c r="E13" s="802">
        <v>401.13</v>
      </c>
      <c r="F13" s="802">
        <v>401.13</v>
      </c>
      <c r="G13" s="802">
        <f t="shared" si="0"/>
        <v>-12.931000000000154</v>
      </c>
      <c r="H13" s="802">
        <v>127.056</v>
      </c>
      <c r="I13" s="802">
        <v>95.987000000000009</v>
      </c>
      <c r="J13" s="802">
        <v>73.13</v>
      </c>
      <c r="K13" s="802">
        <v>73.13</v>
      </c>
      <c r="L13" s="802">
        <f t="shared" si="1"/>
        <v>95.987000000000023</v>
      </c>
      <c r="N13" s="358">
        <v>401.04</v>
      </c>
      <c r="O13" s="803">
        <f t="shared" si="2"/>
        <v>802.17000000000007</v>
      </c>
      <c r="P13" s="804">
        <f t="shared" si="3"/>
        <v>24.065100000000001</v>
      </c>
      <c r="Q13" s="804">
        <v>71.53</v>
      </c>
      <c r="R13" s="803">
        <f t="shared" si="4"/>
        <v>144.66</v>
      </c>
      <c r="S13" s="804">
        <f t="shared" si="5"/>
        <v>2.8932000000000002</v>
      </c>
      <c r="T13" s="804">
        <f t="shared" si="6"/>
        <v>946.83</v>
      </c>
      <c r="U13" s="803">
        <f t="shared" si="6"/>
        <v>26.958300000000001</v>
      </c>
    </row>
    <row r="14" spans="1:21" ht="18.75" customHeight="1">
      <c r="A14" s="357">
        <v>4</v>
      </c>
      <c r="B14" s="465" t="s">
        <v>878</v>
      </c>
      <c r="C14" s="802">
        <v>93.54</v>
      </c>
      <c r="D14" s="802">
        <v>-29.509999999999991</v>
      </c>
      <c r="E14" s="802">
        <v>88.69</v>
      </c>
      <c r="F14" s="802">
        <v>88.69</v>
      </c>
      <c r="G14" s="802">
        <f t="shared" si="0"/>
        <v>-29.509999999999991</v>
      </c>
      <c r="H14" s="802">
        <v>470.00834999999995</v>
      </c>
      <c r="I14" s="802">
        <v>160.06799999999998</v>
      </c>
      <c r="J14" s="802">
        <v>367.47</v>
      </c>
      <c r="K14" s="802">
        <v>367.47</v>
      </c>
      <c r="L14" s="802">
        <f t="shared" si="1"/>
        <v>160.06799999999998</v>
      </c>
      <c r="N14" s="358">
        <v>98.17</v>
      </c>
      <c r="O14" s="803">
        <f t="shared" si="2"/>
        <v>186.86</v>
      </c>
      <c r="P14" s="804">
        <f t="shared" si="3"/>
        <v>5.6058000000000003</v>
      </c>
      <c r="Q14" s="804">
        <v>386.41</v>
      </c>
      <c r="R14" s="803">
        <f t="shared" si="4"/>
        <v>753.88000000000011</v>
      </c>
      <c r="S14" s="804">
        <f t="shared" si="5"/>
        <v>15.077600000000002</v>
      </c>
      <c r="T14" s="804">
        <f t="shared" si="6"/>
        <v>940.74000000000012</v>
      </c>
      <c r="U14" s="803">
        <f t="shared" si="6"/>
        <v>20.683400000000002</v>
      </c>
    </row>
    <row r="15" spans="1:21" ht="18.75" customHeight="1">
      <c r="A15" s="357">
        <v>5</v>
      </c>
      <c r="B15" s="465" t="s">
        <v>879</v>
      </c>
      <c r="C15" s="802">
        <v>228.51599999999999</v>
      </c>
      <c r="D15" s="802">
        <v>0</v>
      </c>
      <c r="E15" s="802">
        <v>128.61000000000001</v>
      </c>
      <c r="F15" s="802">
        <v>128.61000000000001</v>
      </c>
      <c r="G15" s="802">
        <f t="shared" si="0"/>
        <v>0</v>
      </c>
      <c r="H15" s="802">
        <v>1156.31925</v>
      </c>
      <c r="I15" s="802">
        <v>816.70199999999954</v>
      </c>
      <c r="J15" s="802">
        <v>699.95</v>
      </c>
      <c r="K15" s="802">
        <v>692.92</v>
      </c>
      <c r="L15" s="802">
        <f t="shared" si="1"/>
        <v>823.73199999999963</v>
      </c>
      <c r="N15" s="358">
        <v>172.05</v>
      </c>
      <c r="O15" s="803">
        <f t="shared" si="2"/>
        <v>300.66000000000003</v>
      </c>
      <c r="P15" s="804">
        <f t="shared" si="3"/>
        <v>9.0198000000000018</v>
      </c>
      <c r="Q15" s="804">
        <v>962.12</v>
      </c>
      <c r="R15" s="803">
        <f t="shared" si="4"/>
        <v>1662.0700000000002</v>
      </c>
      <c r="S15" s="804">
        <f t="shared" si="5"/>
        <v>33.241400000000006</v>
      </c>
      <c r="T15" s="804">
        <f t="shared" si="6"/>
        <v>1962.7300000000002</v>
      </c>
      <c r="U15" s="803">
        <f t="shared" si="6"/>
        <v>42.261200000000009</v>
      </c>
    </row>
    <row r="16" spans="1:21" ht="18.75" customHeight="1">
      <c r="A16" s="357">
        <v>6</v>
      </c>
      <c r="B16" s="465" t="s">
        <v>880</v>
      </c>
      <c r="C16" s="802">
        <v>1927.39905</v>
      </c>
      <c r="D16" s="802">
        <v>-251.90400000000022</v>
      </c>
      <c r="E16" s="802">
        <v>930.12</v>
      </c>
      <c r="F16" s="802">
        <v>922.61</v>
      </c>
      <c r="G16" s="802">
        <f t="shared" si="0"/>
        <v>-244.39400000000023</v>
      </c>
      <c r="H16" s="802">
        <v>383.56200000000001</v>
      </c>
      <c r="I16" s="802">
        <v>-26.050000000000068</v>
      </c>
      <c r="J16" s="802">
        <v>171.08</v>
      </c>
      <c r="K16" s="802">
        <v>169.6</v>
      </c>
      <c r="L16" s="802">
        <f t="shared" si="1"/>
        <v>-24.57000000000005</v>
      </c>
      <c r="N16" s="358">
        <v>902.36</v>
      </c>
      <c r="O16" s="803">
        <f t="shared" si="2"/>
        <v>1832.48</v>
      </c>
      <c r="P16" s="804">
        <f t="shared" si="3"/>
        <v>54.974400000000003</v>
      </c>
      <c r="Q16" s="804">
        <v>162.41999999999999</v>
      </c>
      <c r="R16" s="803">
        <f t="shared" si="4"/>
        <v>333.5</v>
      </c>
      <c r="S16" s="804">
        <f t="shared" si="5"/>
        <v>6.67</v>
      </c>
      <c r="T16" s="804">
        <f t="shared" si="6"/>
        <v>2165.98</v>
      </c>
      <c r="U16" s="803">
        <f t="shared" si="6"/>
        <v>61.644400000000005</v>
      </c>
    </row>
    <row r="17" spans="1:21" ht="18.75" customHeight="1">
      <c r="A17" s="357">
        <v>7</v>
      </c>
      <c r="B17" s="465" t="s">
        <v>881</v>
      </c>
      <c r="C17" s="802">
        <v>292.65600000000001</v>
      </c>
      <c r="D17" s="802">
        <v>224.19299999999998</v>
      </c>
      <c r="E17" s="802">
        <v>195.73</v>
      </c>
      <c r="F17" s="802">
        <v>153.27000000000001</v>
      </c>
      <c r="G17" s="802">
        <f t="shared" si="0"/>
        <v>266.65300000000002</v>
      </c>
      <c r="H17" s="802">
        <v>1470.5963999999999</v>
      </c>
      <c r="I17" s="802">
        <v>429.16300000000024</v>
      </c>
      <c r="J17" s="802">
        <v>1058.32</v>
      </c>
      <c r="K17" s="802">
        <v>939.59</v>
      </c>
      <c r="L17" s="802">
        <f t="shared" si="1"/>
        <v>547.89300000000014</v>
      </c>
      <c r="N17" s="358">
        <v>190.36</v>
      </c>
      <c r="O17" s="803">
        <f t="shared" si="2"/>
        <v>386.09000000000003</v>
      </c>
      <c r="P17" s="804">
        <f t="shared" si="3"/>
        <v>11.582700000000001</v>
      </c>
      <c r="Q17" s="804">
        <v>1065.97</v>
      </c>
      <c r="R17" s="803">
        <f t="shared" si="4"/>
        <v>2124.29</v>
      </c>
      <c r="S17" s="804">
        <f t="shared" si="5"/>
        <v>42.485799999999998</v>
      </c>
      <c r="T17" s="804">
        <f t="shared" si="6"/>
        <v>2510.38</v>
      </c>
      <c r="U17" s="803">
        <f t="shared" si="6"/>
        <v>54.0685</v>
      </c>
    </row>
    <row r="18" spans="1:21" ht="18.75" customHeight="1">
      <c r="A18" s="357">
        <v>8</v>
      </c>
      <c r="B18" s="465" t="s">
        <v>882</v>
      </c>
      <c r="C18" s="802">
        <v>189.53399999999999</v>
      </c>
      <c r="D18" s="802">
        <v>48.548999999999921</v>
      </c>
      <c r="E18" s="802">
        <v>101.87</v>
      </c>
      <c r="F18" s="802">
        <v>116.62</v>
      </c>
      <c r="G18" s="802">
        <f t="shared" si="0"/>
        <v>33.798999999999921</v>
      </c>
      <c r="H18" s="802">
        <v>952.40834999999981</v>
      </c>
      <c r="I18" s="802">
        <v>322.13</v>
      </c>
      <c r="J18" s="802">
        <v>557.76</v>
      </c>
      <c r="K18" s="802">
        <v>530.82000000000005</v>
      </c>
      <c r="L18" s="802">
        <f t="shared" si="1"/>
        <v>349.06999999999994</v>
      </c>
      <c r="N18" s="358">
        <v>119.66</v>
      </c>
      <c r="O18" s="803">
        <f t="shared" si="2"/>
        <v>221.53</v>
      </c>
      <c r="P18" s="804">
        <f t="shared" si="3"/>
        <v>6.6459000000000001</v>
      </c>
      <c r="Q18" s="804">
        <v>670.66</v>
      </c>
      <c r="R18" s="803">
        <f t="shared" si="4"/>
        <v>1228.42</v>
      </c>
      <c r="S18" s="804">
        <f t="shared" si="5"/>
        <v>24.5684</v>
      </c>
      <c r="T18" s="804">
        <f t="shared" si="6"/>
        <v>1449.95</v>
      </c>
      <c r="U18" s="803">
        <f t="shared" si="6"/>
        <v>31.214300000000001</v>
      </c>
    </row>
    <row r="19" spans="1:21" ht="18.75" customHeight="1">
      <c r="A19" s="357">
        <v>9</v>
      </c>
      <c r="B19" s="465" t="s">
        <v>883</v>
      </c>
      <c r="C19" s="802">
        <v>456.55394999999999</v>
      </c>
      <c r="D19" s="802">
        <v>-68.210000000000207</v>
      </c>
      <c r="E19" s="802">
        <v>215.14</v>
      </c>
      <c r="F19" s="802">
        <v>215.14</v>
      </c>
      <c r="G19" s="802">
        <f t="shared" si="0"/>
        <v>-68.210000000000207</v>
      </c>
      <c r="H19" s="802">
        <v>784.8732</v>
      </c>
      <c r="I19" s="802">
        <v>-146.70000000000027</v>
      </c>
      <c r="J19" s="802">
        <v>408.07</v>
      </c>
      <c r="K19" s="802">
        <v>408.07</v>
      </c>
      <c r="L19" s="802">
        <f t="shared" si="1"/>
        <v>-146.70000000000027</v>
      </c>
      <c r="N19" s="358">
        <v>196.41</v>
      </c>
      <c r="O19" s="803">
        <f t="shared" si="2"/>
        <v>411.54999999999995</v>
      </c>
      <c r="P19" s="804">
        <f t="shared" si="3"/>
        <v>12.346499999999997</v>
      </c>
      <c r="Q19" s="804">
        <v>409.09</v>
      </c>
      <c r="R19" s="803">
        <f t="shared" si="4"/>
        <v>817.16</v>
      </c>
      <c r="S19" s="804">
        <f t="shared" si="5"/>
        <v>16.3432</v>
      </c>
      <c r="T19" s="804">
        <f t="shared" si="6"/>
        <v>1228.71</v>
      </c>
      <c r="U19" s="803">
        <f t="shared" si="6"/>
        <v>28.689699999999995</v>
      </c>
    </row>
    <row r="20" spans="1:21" ht="18.75" customHeight="1">
      <c r="A20" s="357">
        <v>10</v>
      </c>
      <c r="B20" s="465" t="s">
        <v>884</v>
      </c>
      <c r="C20" s="802">
        <v>176.24212499999999</v>
      </c>
      <c r="D20" s="802">
        <v>0.63999999999995794</v>
      </c>
      <c r="E20" s="802">
        <v>98.46</v>
      </c>
      <c r="F20" s="802">
        <v>103.7</v>
      </c>
      <c r="G20" s="802">
        <f t="shared" si="0"/>
        <v>-4.6000000000000512</v>
      </c>
      <c r="H20" s="802">
        <v>485.84512499999994</v>
      </c>
      <c r="I20" s="802">
        <v>1.3899999999998727</v>
      </c>
      <c r="J20" s="802">
        <v>325.13</v>
      </c>
      <c r="K20" s="802">
        <v>349.17</v>
      </c>
      <c r="L20" s="802">
        <f t="shared" si="1"/>
        <v>-22.650000000000148</v>
      </c>
      <c r="N20" s="358">
        <v>110.55</v>
      </c>
      <c r="O20" s="803">
        <f t="shared" si="2"/>
        <v>209.01</v>
      </c>
      <c r="P20" s="804">
        <f t="shared" si="3"/>
        <v>6.2702999999999998</v>
      </c>
      <c r="Q20" s="804">
        <v>427.18</v>
      </c>
      <c r="R20" s="803">
        <f t="shared" si="4"/>
        <v>752.31</v>
      </c>
      <c r="S20" s="804">
        <f t="shared" si="5"/>
        <v>15.046200000000001</v>
      </c>
      <c r="T20" s="804">
        <f t="shared" si="6"/>
        <v>961.31999999999994</v>
      </c>
      <c r="U20" s="803">
        <f t="shared" si="6"/>
        <v>21.316500000000001</v>
      </c>
    </row>
    <row r="21" spans="1:21" ht="18.75" customHeight="1">
      <c r="A21" s="357">
        <v>11</v>
      </c>
      <c r="B21" s="465" t="s">
        <v>885</v>
      </c>
      <c r="C21" s="802">
        <v>373.92599999999999</v>
      </c>
      <c r="D21" s="802">
        <v>34.940800000000081</v>
      </c>
      <c r="E21" s="802">
        <v>215.64</v>
      </c>
      <c r="F21" s="802">
        <v>212.66</v>
      </c>
      <c r="G21" s="802">
        <f t="shared" si="0"/>
        <v>37.920800000000071</v>
      </c>
      <c r="H21" s="802">
        <v>1878.9781499999999</v>
      </c>
      <c r="I21" s="802">
        <v>447.86839999999938</v>
      </c>
      <c r="J21" s="802">
        <v>1131.83</v>
      </c>
      <c r="K21" s="802">
        <v>1112.3499999999999</v>
      </c>
      <c r="L21" s="802">
        <f t="shared" si="1"/>
        <v>467.3483999999994</v>
      </c>
      <c r="N21" s="358">
        <v>228.85</v>
      </c>
      <c r="O21" s="803">
        <f t="shared" si="2"/>
        <v>444.49</v>
      </c>
      <c r="P21" s="804">
        <f t="shared" si="3"/>
        <v>13.3347</v>
      </c>
      <c r="Q21" s="804">
        <v>1266.6500000000001</v>
      </c>
      <c r="R21" s="803">
        <f t="shared" si="4"/>
        <v>2398.48</v>
      </c>
      <c r="S21" s="804">
        <f t="shared" si="5"/>
        <v>47.9696</v>
      </c>
      <c r="T21" s="804">
        <f t="shared" si="6"/>
        <v>2842.9700000000003</v>
      </c>
      <c r="U21" s="803">
        <f t="shared" si="6"/>
        <v>61.304299999999998</v>
      </c>
    </row>
    <row r="22" spans="1:21" ht="18.75" customHeight="1">
      <c r="A22" s="357">
        <v>12</v>
      </c>
      <c r="B22" s="465" t="s">
        <v>886</v>
      </c>
      <c r="C22" s="802">
        <v>386.64</v>
      </c>
      <c r="D22" s="802">
        <v>-120.34999999999997</v>
      </c>
      <c r="E22" s="802">
        <v>218.15</v>
      </c>
      <c r="F22" s="802">
        <v>218.15</v>
      </c>
      <c r="G22" s="802">
        <f t="shared" si="0"/>
        <v>-120.34999999999997</v>
      </c>
      <c r="H22" s="802">
        <v>1942.866</v>
      </c>
      <c r="I22" s="802">
        <v>-487.1400000000001</v>
      </c>
      <c r="J22" s="802">
        <v>1186.6600000000001</v>
      </c>
      <c r="K22" s="802">
        <v>1186.6600000000001</v>
      </c>
      <c r="L22" s="802">
        <f t="shared" si="1"/>
        <v>-487.1400000000001</v>
      </c>
      <c r="N22" s="358">
        <v>186.79</v>
      </c>
      <c r="O22" s="803">
        <f t="shared" si="2"/>
        <v>404.94</v>
      </c>
      <c r="P22" s="804">
        <f t="shared" si="3"/>
        <v>12.148199999999999</v>
      </c>
      <c r="Q22" s="804">
        <v>1037.05</v>
      </c>
      <c r="R22" s="803">
        <f t="shared" si="4"/>
        <v>2223.71</v>
      </c>
      <c r="S22" s="804">
        <f t="shared" si="5"/>
        <v>44.474200000000003</v>
      </c>
      <c r="T22" s="804">
        <f t="shared" si="6"/>
        <v>2628.65</v>
      </c>
      <c r="U22" s="803">
        <f t="shared" si="6"/>
        <v>56.622399999999999</v>
      </c>
    </row>
    <row r="23" spans="1:21" ht="18.75" customHeight="1">
      <c r="A23" s="357">
        <v>13</v>
      </c>
      <c r="B23" s="465" t="s">
        <v>887</v>
      </c>
      <c r="C23" s="802">
        <v>293.92537499999997</v>
      </c>
      <c r="D23" s="802">
        <v>18.110000000000042</v>
      </c>
      <c r="E23" s="802">
        <v>166.61</v>
      </c>
      <c r="F23" s="802">
        <v>166.61</v>
      </c>
      <c r="G23" s="802">
        <f t="shared" si="0"/>
        <v>18.110000000000042</v>
      </c>
      <c r="H23" s="802">
        <v>1165.2332249999999</v>
      </c>
      <c r="I23" s="802">
        <v>282.04000000000019</v>
      </c>
      <c r="J23" s="802">
        <v>760.87</v>
      </c>
      <c r="K23" s="802">
        <f>760.87+55.07</f>
        <v>815.94</v>
      </c>
      <c r="L23" s="802">
        <f t="shared" si="1"/>
        <v>226.97000000000025</v>
      </c>
      <c r="N23" s="358">
        <v>153.44</v>
      </c>
      <c r="O23" s="803">
        <f t="shared" si="2"/>
        <v>320.05</v>
      </c>
      <c r="P23" s="804">
        <f t="shared" si="3"/>
        <v>9.6014999999999997</v>
      </c>
      <c r="Q23" s="804">
        <v>765.2</v>
      </c>
      <c r="R23" s="803">
        <f t="shared" si="4"/>
        <v>1526.0700000000002</v>
      </c>
      <c r="S23" s="804">
        <f t="shared" si="5"/>
        <v>30.521400000000003</v>
      </c>
      <c r="T23" s="804">
        <f t="shared" si="6"/>
        <v>1846.1200000000001</v>
      </c>
      <c r="U23" s="803">
        <f t="shared" si="6"/>
        <v>40.122900000000001</v>
      </c>
    </row>
    <row r="24" spans="1:21" ht="18.75" customHeight="1">
      <c r="A24" s="357">
        <v>14</v>
      </c>
      <c r="B24" s="465" t="s">
        <v>888</v>
      </c>
      <c r="C24" s="802">
        <v>106.146</v>
      </c>
      <c r="D24" s="802">
        <v>-98.450000000000031</v>
      </c>
      <c r="E24" s="802">
        <v>71.650000000000006</v>
      </c>
      <c r="F24" s="802">
        <v>70.11</v>
      </c>
      <c r="G24" s="802">
        <f t="shared" si="0"/>
        <v>-96.910000000000025</v>
      </c>
      <c r="H24" s="802">
        <v>533.3836500000001</v>
      </c>
      <c r="I24" s="802">
        <v>-739.28399999999976</v>
      </c>
      <c r="J24" s="802">
        <v>389.77</v>
      </c>
      <c r="K24" s="802">
        <v>383.25</v>
      </c>
      <c r="L24" s="802">
        <f t="shared" si="1"/>
        <v>-732.76399999999978</v>
      </c>
      <c r="N24" s="358">
        <v>72.930000000000007</v>
      </c>
      <c r="O24" s="803">
        <f t="shared" si="2"/>
        <v>144.58000000000001</v>
      </c>
      <c r="P24" s="804">
        <f t="shared" si="3"/>
        <v>4.3374000000000006</v>
      </c>
      <c r="Q24" s="804">
        <v>405.19</v>
      </c>
      <c r="R24" s="803">
        <f t="shared" si="4"/>
        <v>794.96</v>
      </c>
      <c r="S24" s="804">
        <f t="shared" si="5"/>
        <v>15.8992</v>
      </c>
      <c r="T24" s="804">
        <f t="shared" si="6"/>
        <v>939.54000000000008</v>
      </c>
      <c r="U24" s="803">
        <f t="shared" si="6"/>
        <v>20.236600000000003</v>
      </c>
    </row>
    <row r="25" spans="1:21" ht="18.75" customHeight="1">
      <c r="A25" s="357">
        <v>15</v>
      </c>
      <c r="B25" s="465" t="s">
        <v>889</v>
      </c>
      <c r="C25" s="802">
        <v>250.80794999999998</v>
      </c>
      <c r="D25" s="802">
        <v>141.87999999999994</v>
      </c>
      <c r="E25" s="802">
        <v>121.55</v>
      </c>
      <c r="F25" s="802">
        <v>127.59</v>
      </c>
      <c r="G25" s="802">
        <f t="shared" si="0"/>
        <v>135.83999999999995</v>
      </c>
      <c r="H25" s="802">
        <v>1037.2527</v>
      </c>
      <c r="I25" s="802">
        <v>-194.85000000000036</v>
      </c>
      <c r="J25" s="802">
        <v>625.44000000000005</v>
      </c>
      <c r="K25" s="802">
        <v>628.48</v>
      </c>
      <c r="L25" s="802">
        <f t="shared" si="1"/>
        <v>-197.89000000000033</v>
      </c>
      <c r="N25" s="358">
        <v>120.74</v>
      </c>
      <c r="O25" s="803">
        <f t="shared" si="2"/>
        <v>242.29</v>
      </c>
      <c r="P25" s="804">
        <f t="shared" si="3"/>
        <v>7.2686999999999999</v>
      </c>
      <c r="Q25" s="804">
        <v>633.95000000000005</v>
      </c>
      <c r="R25" s="803">
        <f t="shared" si="4"/>
        <v>1259.3900000000001</v>
      </c>
      <c r="S25" s="804">
        <f t="shared" si="5"/>
        <v>25.187799999999999</v>
      </c>
      <c r="T25" s="804">
        <f t="shared" si="6"/>
        <v>1501.68</v>
      </c>
      <c r="U25" s="803">
        <f t="shared" si="6"/>
        <v>32.456499999999998</v>
      </c>
    </row>
    <row r="26" spans="1:21" ht="18.75" customHeight="1">
      <c r="A26" s="357">
        <v>16</v>
      </c>
      <c r="B26" s="465" t="s">
        <v>890</v>
      </c>
      <c r="C26" s="802">
        <v>317.20800000000003</v>
      </c>
      <c r="D26" s="802">
        <v>1.9999999999527063E-3</v>
      </c>
      <c r="E26" s="802">
        <v>185.88</v>
      </c>
      <c r="F26" s="802">
        <v>185.88</v>
      </c>
      <c r="G26" s="802">
        <f t="shared" si="0"/>
        <v>1.9999999999527063E-3</v>
      </c>
      <c r="H26" s="802">
        <v>1593.9702</v>
      </c>
      <c r="I26" s="802">
        <v>239.49149999999986</v>
      </c>
      <c r="J26" s="802">
        <v>1011.28</v>
      </c>
      <c r="K26" s="802">
        <f>1011.28+64.19</f>
        <v>1075.47</v>
      </c>
      <c r="L26" s="802">
        <f t="shared" si="1"/>
        <v>175.30149999999981</v>
      </c>
      <c r="N26" s="358">
        <v>236.57</v>
      </c>
      <c r="O26" s="803">
        <f t="shared" si="2"/>
        <v>422.45</v>
      </c>
      <c r="P26" s="804">
        <f t="shared" si="3"/>
        <v>12.673500000000001</v>
      </c>
      <c r="Q26" s="804">
        <v>1313.74</v>
      </c>
      <c r="R26" s="803">
        <f t="shared" si="4"/>
        <v>2325.02</v>
      </c>
      <c r="S26" s="804">
        <f t="shared" si="5"/>
        <v>46.500399999999999</v>
      </c>
      <c r="T26" s="804">
        <f t="shared" si="6"/>
        <v>2747.47</v>
      </c>
      <c r="U26" s="803">
        <f t="shared" si="6"/>
        <v>59.173900000000003</v>
      </c>
    </row>
    <row r="27" spans="1:21" ht="18.75" customHeight="1">
      <c r="A27" s="357">
        <v>17</v>
      </c>
      <c r="B27" s="465" t="s">
        <v>891</v>
      </c>
      <c r="C27" s="802">
        <v>947.46375000000012</v>
      </c>
      <c r="D27" s="802">
        <v>-80.989999999999441</v>
      </c>
      <c r="E27" s="802">
        <f>571.22+63.67</f>
        <v>634.89</v>
      </c>
      <c r="F27" s="802">
        <v>634.89</v>
      </c>
      <c r="G27" s="802">
        <f t="shared" si="0"/>
        <v>-80.989999999999441</v>
      </c>
      <c r="H27" s="802">
        <v>188.55</v>
      </c>
      <c r="I27" s="802">
        <v>0</v>
      </c>
      <c r="J27" s="802">
        <v>120.6</v>
      </c>
      <c r="K27" s="802">
        <v>120.6</v>
      </c>
      <c r="L27" s="802">
        <f t="shared" si="1"/>
        <v>0</v>
      </c>
      <c r="N27" s="358">
        <v>601.20000000000005</v>
      </c>
      <c r="O27" s="803">
        <f t="shared" si="2"/>
        <v>1236.0900000000001</v>
      </c>
      <c r="P27" s="804">
        <f t="shared" si="3"/>
        <v>37.082700000000003</v>
      </c>
      <c r="Q27" s="804">
        <v>121.31</v>
      </c>
      <c r="R27" s="803">
        <f t="shared" si="4"/>
        <v>241.91</v>
      </c>
      <c r="S27" s="804">
        <f t="shared" si="5"/>
        <v>4.8381999999999996</v>
      </c>
      <c r="T27" s="804">
        <f t="shared" si="6"/>
        <v>1478.0000000000002</v>
      </c>
      <c r="U27" s="803">
        <f t="shared" si="6"/>
        <v>41.920900000000003</v>
      </c>
    </row>
    <row r="28" spans="1:21" ht="18.75" customHeight="1">
      <c r="A28" s="357">
        <v>18</v>
      </c>
      <c r="B28" s="465" t="s">
        <v>892</v>
      </c>
      <c r="C28" s="802">
        <v>224.940675</v>
      </c>
      <c r="D28" s="802">
        <v>-9.5649999999999409</v>
      </c>
      <c r="E28" s="802">
        <v>146.9</v>
      </c>
      <c r="F28" s="802">
        <v>144.62</v>
      </c>
      <c r="G28" s="802">
        <f t="shared" si="0"/>
        <v>-7.2849999999999397</v>
      </c>
      <c r="H28" s="802">
        <v>896.8661249999999</v>
      </c>
      <c r="I28" s="802">
        <v>187.42900000000043</v>
      </c>
      <c r="J28" s="802">
        <v>607.71</v>
      </c>
      <c r="K28" s="802">
        <v>622.39</v>
      </c>
      <c r="L28" s="802">
        <f t="shared" si="1"/>
        <v>172.74900000000048</v>
      </c>
      <c r="N28" s="358">
        <v>152.16</v>
      </c>
      <c r="O28" s="803">
        <f t="shared" si="2"/>
        <v>299.06</v>
      </c>
      <c r="P28" s="804">
        <f t="shared" si="3"/>
        <v>8.9718</v>
      </c>
      <c r="Q28" s="804">
        <v>714.56</v>
      </c>
      <c r="R28" s="803">
        <f t="shared" si="4"/>
        <v>1322.27</v>
      </c>
      <c r="S28" s="804">
        <f t="shared" si="5"/>
        <v>26.445399999999999</v>
      </c>
      <c r="T28" s="804">
        <f t="shared" si="6"/>
        <v>1621.33</v>
      </c>
      <c r="U28" s="803">
        <f t="shared" si="6"/>
        <v>35.417200000000001</v>
      </c>
    </row>
    <row r="29" spans="1:21" ht="18.75" customHeight="1">
      <c r="A29" s="357">
        <v>19</v>
      </c>
      <c r="B29" s="465" t="s">
        <v>893</v>
      </c>
      <c r="C29" s="802">
        <v>429.82237499999997</v>
      </c>
      <c r="D29" s="802">
        <v>-30.041200000000003</v>
      </c>
      <c r="E29" s="802">
        <v>202.76</v>
      </c>
      <c r="F29" s="802">
        <v>202.76</v>
      </c>
      <c r="G29" s="802">
        <f t="shared" si="0"/>
        <v>-30.041200000000003</v>
      </c>
      <c r="H29" s="802">
        <v>686.66677499999992</v>
      </c>
      <c r="I29" s="802">
        <v>-900.30100000000004</v>
      </c>
      <c r="J29" s="802">
        <v>505.39</v>
      </c>
      <c r="K29" s="802">
        <v>505.39</v>
      </c>
      <c r="L29" s="802">
        <f t="shared" si="1"/>
        <v>-900.30100000000004</v>
      </c>
      <c r="N29" s="358">
        <v>183.54</v>
      </c>
      <c r="O29" s="803">
        <f t="shared" si="2"/>
        <v>386.29999999999995</v>
      </c>
      <c r="P29" s="804">
        <f t="shared" si="3"/>
        <v>11.588999999999997</v>
      </c>
      <c r="Q29" s="804">
        <v>504.42</v>
      </c>
      <c r="R29" s="803">
        <f t="shared" si="4"/>
        <v>1009.81</v>
      </c>
      <c r="S29" s="804">
        <f t="shared" si="5"/>
        <v>20.196200000000001</v>
      </c>
      <c r="T29" s="804">
        <f t="shared" si="6"/>
        <v>1396.11</v>
      </c>
      <c r="U29" s="803">
        <f t="shared" si="6"/>
        <v>31.785199999999996</v>
      </c>
    </row>
    <row r="30" spans="1:21" ht="18.75" customHeight="1">
      <c r="A30" s="357">
        <v>20</v>
      </c>
      <c r="B30" s="465" t="s">
        <v>894</v>
      </c>
      <c r="C30" s="802">
        <v>80.316000000000003</v>
      </c>
      <c r="D30" s="802">
        <v>87.690000000000055</v>
      </c>
      <c r="E30" s="802">
        <v>54.87</v>
      </c>
      <c r="F30" s="802">
        <v>54.55</v>
      </c>
      <c r="G30" s="802">
        <f t="shared" si="0"/>
        <v>88.010000000000062</v>
      </c>
      <c r="H30" s="802">
        <v>403.58789999999999</v>
      </c>
      <c r="I30" s="802">
        <v>194.02000000000004</v>
      </c>
      <c r="J30" s="802">
        <v>297.73</v>
      </c>
      <c r="K30" s="802">
        <v>271.19</v>
      </c>
      <c r="L30" s="802">
        <f t="shared" si="1"/>
        <v>220.56000000000006</v>
      </c>
      <c r="N30" s="358">
        <v>57.36</v>
      </c>
      <c r="O30" s="803">
        <f t="shared" si="2"/>
        <v>112.22999999999999</v>
      </c>
      <c r="P30" s="804">
        <f t="shared" si="3"/>
        <v>3.3668999999999993</v>
      </c>
      <c r="Q30" s="804">
        <v>318.26</v>
      </c>
      <c r="R30" s="803">
        <f t="shared" si="4"/>
        <v>615.99</v>
      </c>
      <c r="S30" s="804">
        <f t="shared" si="5"/>
        <v>12.319800000000001</v>
      </c>
      <c r="T30" s="804">
        <f t="shared" si="6"/>
        <v>728.22</v>
      </c>
      <c r="U30" s="803">
        <f t="shared" si="6"/>
        <v>15.6867</v>
      </c>
    </row>
    <row r="31" spans="1:21" ht="18.75" customHeight="1">
      <c r="A31" s="357">
        <v>21</v>
      </c>
      <c r="B31" s="465" t="s">
        <v>895</v>
      </c>
      <c r="C31" s="802">
        <v>166.446</v>
      </c>
      <c r="D31" s="802">
        <v>85.990000000000038</v>
      </c>
      <c r="E31" s="802">
        <v>85.02</v>
      </c>
      <c r="F31" s="802">
        <f>85.02+35.25</f>
        <v>120.27</v>
      </c>
      <c r="G31" s="802">
        <f t="shared" si="0"/>
        <v>50.740000000000052</v>
      </c>
      <c r="H31" s="802">
        <v>836.39114999999993</v>
      </c>
      <c r="I31" s="802">
        <v>164.14000000000044</v>
      </c>
      <c r="J31" s="802">
        <v>462.16</v>
      </c>
      <c r="K31" s="802">
        <v>562.16</v>
      </c>
      <c r="L31" s="802">
        <f t="shared" si="1"/>
        <v>64.140000000000441</v>
      </c>
      <c r="N31" s="358">
        <v>76.03</v>
      </c>
      <c r="O31" s="803">
        <f t="shared" si="2"/>
        <v>161.05000000000001</v>
      </c>
      <c r="P31" s="804">
        <f t="shared" si="3"/>
        <v>4.831500000000001</v>
      </c>
      <c r="Q31" s="804">
        <v>422.43</v>
      </c>
      <c r="R31" s="803">
        <f t="shared" si="4"/>
        <v>884.59</v>
      </c>
      <c r="S31" s="804">
        <f t="shared" si="5"/>
        <v>17.691800000000001</v>
      </c>
      <c r="T31" s="804">
        <f t="shared" si="6"/>
        <v>1045.6400000000001</v>
      </c>
      <c r="U31" s="803">
        <f t="shared" si="6"/>
        <v>22.523300000000003</v>
      </c>
    </row>
    <row r="32" spans="1:21" ht="18.75" customHeight="1">
      <c r="A32" s="357">
        <v>22</v>
      </c>
      <c r="B32" s="465" t="s">
        <v>896</v>
      </c>
      <c r="C32" s="802">
        <v>360.29475000000002</v>
      </c>
      <c r="D32" s="802">
        <v>-176.52300000000002</v>
      </c>
      <c r="E32" s="802">
        <v>216.21</v>
      </c>
      <c r="F32" s="802">
        <v>216.21</v>
      </c>
      <c r="G32" s="802">
        <f t="shared" si="0"/>
        <v>-176.52300000000002</v>
      </c>
      <c r="H32" s="802">
        <v>936.73109999999986</v>
      </c>
      <c r="I32" s="802">
        <v>-104.16399999999999</v>
      </c>
      <c r="J32" s="802">
        <v>643.84</v>
      </c>
      <c r="K32" s="802">
        <v>643.84</v>
      </c>
      <c r="L32" s="802">
        <f t="shared" si="1"/>
        <v>-104.16399999999999</v>
      </c>
      <c r="N32" s="358">
        <v>204.25</v>
      </c>
      <c r="O32" s="803">
        <f t="shared" si="2"/>
        <v>420.46000000000004</v>
      </c>
      <c r="P32" s="804">
        <f t="shared" si="3"/>
        <v>12.613799999999999</v>
      </c>
      <c r="Q32" s="804">
        <v>633.04</v>
      </c>
      <c r="R32" s="803">
        <f t="shared" si="4"/>
        <v>1276.8800000000001</v>
      </c>
      <c r="S32" s="804">
        <f t="shared" si="5"/>
        <v>25.537600000000001</v>
      </c>
      <c r="T32" s="804">
        <f t="shared" si="6"/>
        <v>1697.3400000000001</v>
      </c>
      <c r="U32" s="803">
        <f t="shared" si="6"/>
        <v>38.151400000000002</v>
      </c>
    </row>
    <row r="33" spans="1:21" ht="18.75" customHeight="1">
      <c r="A33" s="357">
        <v>23</v>
      </c>
      <c r="B33" s="465" t="s">
        <v>897</v>
      </c>
      <c r="C33" s="802">
        <v>424.50727499999999</v>
      </c>
      <c r="D33" s="802">
        <v>0</v>
      </c>
      <c r="E33" s="802">
        <v>261.60000000000002</v>
      </c>
      <c r="F33" s="802">
        <v>261.60000000000002</v>
      </c>
      <c r="G33" s="802">
        <f t="shared" si="0"/>
        <v>0</v>
      </c>
      <c r="H33" s="802">
        <v>1268.8433249999998</v>
      </c>
      <c r="I33" s="802">
        <v>-538.91999999999985</v>
      </c>
      <c r="J33" s="802">
        <v>840.97</v>
      </c>
      <c r="K33" s="802">
        <v>840.97</v>
      </c>
      <c r="L33" s="802">
        <f t="shared" si="1"/>
        <v>-538.91999999999985</v>
      </c>
      <c r="N33" s="358">
        <v>215.21</v>
      </c>
      <c r="O33" s="803">
        <f t="shared" si="2"/>
        <v>476.81000000000006</v>
      </c>
      <c r="P33" s="804">
        <f t="shared" si="3"/>
        <v>14.304300000000003</v>
      </c>
      <c r="Q33" s="804">
        <v>766.76</v>
      </c>
      <c r="R33" s="803">
        <f t="shared" si="4"/>
        <v>1607.73</v>
      </c>
      <c r="S33" s="804">
        <f t="shared" si="5"/>
        <v>32.154600000000002</v>
      </c>
      <c r="T33" s="804">
        <f t="shared" si="6"/>
        <v>2084.54</v>
      </c>
      <c r="U33" s="803">
        <f t="shared" si="6"/>
        <v>46.458900000000007</v>
      </c>
    </row>
    <row r="34" spans="1:21" ht="18.75" customHeight="1">
      <c r="A34" s="357">
        <v>24</v>
      </c>
      <c r="B34" s="465" t="s">
        <v>898</v>
      </c>
      <c r="C34" s="802">
        <v>227.56800000000001</v>
      </c>
      <c r="D34" s="802">
        <v>0</v>
      </c>
      <c r="E34" s="802">
        <v>161.43</v>
      </c>
      <c r="F34" s="802">
        <v>161.43</v>
      </c>
      <c r="G34" s="802">
        <f t="shared" si="0"/>
        <v>0</v>
      </c>
      <c r="H34" s="802">
        <v>1143.5291999999999</v>
      </c>
      <c r="I34" s="802">
        <v>-305.78999999999996</v>
      </c>
      <c r="J34" s="802">
        <v>877.98</v>
      </c>
      <c r="K34" s="802">
        <v>877.98</v>
      </c>
      <c r="L34" s="802">
        <f t="shared" si="1"/>
        <v>-305.78999999999996</v>
      </c>
      <c r="N34" s="358">
        <v>252.6</v>
      </c>
      <c r="O34" s="803">
        <f t="shared" si="2"/>
        <v>414.03</v>
      </c>
      <c r="P34" s="804">
        <f t="shared" si="3"/>
        <v>12.4209</v>
      </c>
      <c r="Q34" s="804">
        <v>1403.13</v>
      </c>
      <c r="R34" s="803">
        <f t="shared" si="4"/>
        <v>2281.11</v>
      </c>
      <c r="S34" s="804">
        <f t="shared" si="5"/>
        <v>45.622199999999999</v>
      </c>
      <c r="T34" s="804">
        <f t="shared" si="6"/>
        <v>2695.1400000000003</v>
      </c>
      <c r="U34" s="803">
        <f t="shared" si="6"/>
        <v>58.043099999999995</v>
      </c>
    </row>
    <row r="35" spans="1:21" ht="18.75" customHeight="1">
      <c r="A35" s="357">
        <v>25</v>
      </c>
      <c r="B35" s="465" t="s">
        <v>899</v>
      </c>
      <c r="C35" s="802">
        <v>273.03134999999997</v>
      </c>
      <c r="D35" s="802">
        <v>286.74999999999994</v>
      </c>
      <c r="E35" s="802">
        <v>115.16</v>
      </c>
      <c r="F35" s="802">
        <v>215.16</v>
      </c>
      <c r="G35" s="802">
        <f t="shared" si="0"/>
        <v>186.74999999999997</v>
      </c>
      <c r="H35" s="802">
        <v>1166.9677499999998</v>
      </c>
      <c r="I35" s="802">
        <v>-16.289999999999964</v>
      </c>
      <c r="J35" s="802">
        <v>561.19000000000005</v>
      </c>
      <c r="K35" s="802">
        <v>561.19000000000005</v>
      </c>
      <c r="L35" s="802">
        <f t="shared" si="1"/>
        <v>-16.289999999999964</v>
      </c>
      <c r="N35" s="358">
        <v>114.29</v>
      </c>
      <c r="O35" s="803">
        <f t="shared" si="2"/>
        <v>229.45</v>
      </c>
      <c r="P35" s="804">
        <f t="shared" si="3"/>
        <v>6.8834999999999997</v>
      </c>
      <c r="Q35" s="804">
        <v>582.17999999999995</v>
      </c>
      <c r="R35" s="803">
        <f t="shared" si="4"/>
        <v>1143.3699999999999</v>
      </c>
      <c r="S35" s="804">
        <f t="shared" si="5"/>
        <v>22.8674</v>
      </c>
      <c r="T35" s="804">
        <f t="shared" si="6"/>
        <v>1372.82</v>
      </c>
      <c r="U35" s="803">
        <f t="shared" si="6"/>
        <v>29.750900000000001</v>
      </c>
    </row>
    <row r="36" spans="1:21" ht="18.75" customHeight="1">
      <c r="A36" s="357">
        <v>26</v>
      </c>
      <c r="B36" s="465" t="s">
        <v>900</v>
      </c>
      <c r="C36" s="802">
        <v>286.43130000000002</v>
      </c>
      <c r="D36" s="802">
        <v>88.763333333333208</v>
      </c>
      <c r="E36" s="802">
        <v>169.3</v>
      </c>
      <c r="F36" s="802">
        <v>258.06</v>
      </c>
      <c r="G36" s="802">
        <f t="shared" si="0"/>
        <v>3.3333333332166148E-3</v>
      </c>
      <c r="H36" s="802">
        <v>1063.6266000000001</v>
      </c>
      <c r="I36" s="802">
        <v>1153.8966666666668</v>
      </c>
      <c r="J36" s="802">
        <v>742.2</v>
      </c>
      <c r="K36" s="802">
        <v>742.2</v>
      </c>
      <c r="L36" s="802">
        <f t="shared" si="1"/>
        <v>1153.8966666666668</v>
      </c>
      <c r="N36" s="358">
        <v>170.52</v>
      </c>
      <c r="O36" s="803">
        <f t="shared" si="2"/>
        <v>339.82000000000005</v>
      </c>
      <c r="P36" s="804">
        <f t="shared" si="3"/>
        <v>10.194600000000001</v>
      </c>
      <c r="Q36" s="804">
        <v>807.88</v>
      </c>
      <c r="R36" s="803">
        <f t="shared" si="4"/>
        <v>1550.08</v>
      </c>
      <c r="S36" s="804">
        <f t="shared" si="5"/>
        <v>31.0016</v>
      </c>
      <c r="T36" s="804">
        <f t="shared" si="6"/>
        <v>1889.9</v>
      </c>
      <c r="U36" s="803">
        <f t="shared" si="6"/>
        <v>41.196200000000005</v>
      </c>
    </row>
    <row r="37" spans="1:21" ht="18.75" customHeight="1">
      <c r="A37" s="357">
        <v>27</v>
      </c>
      <c r="B37" s="465" t="s">
        <v>901</v>
      </c>
      <c r="C37" s="802">
        <v>278.68200000000002</v>
      </c>
      <c r="D37" s="802">
        <v>11.025147499999946</v>
      </c>
      <c r="E37" s="802">
        <v>165.55</v>
      </c>
      <c r="F37" s="802">
        <v>172.12</v>
      </c>
      <c r="G37" s="802">
        <f t="shared" si="0"/>
        <v>4.4551474999999527</v>
      </c>
      <c r="H37" s="802">
        <v>1400.3770500000001</v>
      </c>
      <c r="I37" s="802">
        <v>360.13987899999984</v>
      </c>
      <c r="J37" s="802">
        <v>903.43</v>
      </c>
      <c r="K37" s="802">
        <v>950.11</v>
      </c>
      <c r="L37" s="802">
        <f t="shared" si="1"/>
        <v>313.45987899999966</v>
      </c>
      <c r="N37" s="358">
        <v>187.24</v>
      </c>
      <c r="O37" s="803">
        <f t="shared" si="2"/>
        <v>352.79</v>
      </c>
      <c r="P37" s="804">
        <f t="shared" si="3"/>
        <v>10.5837</v>
      </c>
      <c r="Q37" s="804">
        <v>1040.44</v>
      </c>
      <c r="R37" s="803">
        <f t="shared" si="4"/>
        <v>1943.87</v>
      </c>
      <c r="S37" s="804">
        <f t="shared" si="5"/>
        <v>38.877400000000002</v>
      </c>
      <c r="T37" s="804">
        <f t="shared" si="6"/>
        <v>2296.66</v>
      </c>
      <c r="U37" s="803">
        <f t="shared" si="6"/>
        <v>49.461100000000002</v>
      </c>
    </row>
    <row r="38" spans="1:21" ht="18.75" customHeight="1">
      <c r="A38" s="357">
        <v>28</v>
      </c>
      <c r="B38" s="465" t="s">
        <v>902</v>
      </c>
      <c r="C38" s="802">
        <v>1217.54745</v>
      </c>
      <c r="D38" s="802">
        <v>0</v>
      </c>
      <c r="E38" s="802">
        <v>1050.08</v>
      </c>
      <c r="F38" s="802">
        <v>1049.19</v>
      </c>
      <c r="G38" s="802">
        <f t="shared" si="0"/>
        <v>0.88999999999987267</v>
      </c>
      <c r="H38" s="802">
        <v>242.298</v>
      </c>
      <c r="I38" s="802">
        <v>0</v>
      </c>
      <c r="J38" s="802">
        <v>0</v>
      </c>
      <c r="K38" s="802">
        <v>0</v>
      </c>
      <c r="L38" s="802">
        <f t="shared" si="1"/>
        <v>0</v>
      </c>
      <c r="N38" s="358">
        <v>949.17</v>
      </c>
      <c r="O38" s="803">
        <f t="shared" si="2"/>
        <v>1999.25</v>
      </c>
      <c r="P38" s="804">
        <f t="shared" si="3"/>
        <v>59.977499999999999</v>
      </c>
      <c r="Q38" s="804">
        <v>0</v>
      </c>
      <c r="R38" s="803">
        <f t="shared" si="4"/>
        <v>0</v>
      </c>
      <c r="S38" s="804">
        <f t="shared" si="5"/>
        <v>0</v>
      </c>
      <c r="T38" s="804">
        <f t="shared" si="6"/>
        <v>1999.25</v>
      </c>
      <c r="U38" s="803">
        <f t="shared" si="6"/>
        <v>59.977499999999999</v>
      </c>
    </row>
    <row r="39" spans="1:21" ht="18.75" customHeight="1">
      <c r="A39" s="357">
        <v>29</v>
      </c>
      <c r="B39" s="465" t="s">
        <v>903</v>
      </c>
      <c r="C39" s="802">
        <v>154.14000000000001</v>
      </c>
      <c r="D39" s="802">
        <v>2.1999999999877673E-3</v>
      </c>
      <c r="E39" s="802">
        <v>98.25</v>
      </c>
      <c r="F39" s="802">
        <v>98.25</v>
      </c>
      <c r="G39" s="802">
        <f t="shared" si="0"/>
        <v>2.1999999999877673E-3</v>
      </c>
      <c r="H39" s="802">
        <v>779.07584999999983</v>
      </c>
      <c r="I39" s="802">
        <v>20.974749999999858</v>
      </c>
      <c r="J39" s="802">
        <v>543.15</v>
      </c>
      <c r="K39" s="802">
        <v>546.1</v>
      </c>
      <c r="L39" s="802">
        <f t="shared" si="1"/>
        <v>18.024749999999813</v>
      </c>
      <c r="N39" s="358">
        <v>81.819999999999993</v>
      </c>
      <c r="O39" s="803">
        <f t="shared" si="2"/>
        <v>180.07</v>
      </c>
      <c r="P39" s="804">
        <f t="shared" si="3"/>
        <v>5.4020999999999999</v>
      </c>
      <c r="Q39" s="804">
        <v>454.3</v>
      </c>
      <c r="R39" s="803">
        <f t="shared" si="4"/>
        <v>997.45</v>
      </c>
      <c r="S39" s="804">
        <f t="shared" si="5"/>
        <v>19.949000000000002</v>
      </c>
      <c r="T39" s="804">
        <f t="shared" si="6"/>
        <v>1177.52</v>
      </c>
      <c r="U39" s="803">
        <f t="shared" si="6"/>
        <v>25.351100000000002</v>
      </c>
    </row>
    <row r="40" spans="1:21" ht="18.75" customHeight="1">
      <c r="A40" s="357">
        <v>30</v>
      </c>
      <c r="B40" s="465" t="s">
        <v>904</v>
      </c>
      <c r="C40" s="802">
        <v>294.62527499999999</v>
      </c>
      <c r="D40" s="802">
        <v>88.833999999999946</v>
      </c>
      <c r="E40" s="802">
        <v>196.37</v>
      </c>
      <c r="F40" s="802">
        <v>177.11</v>
      </c>
      <c r="G40" s="802">
        <f t="shared" si="0"/>
        <v>108.09399999999994</v>
      </c>
      <c r="H40" s="802">
        <v>1164.9671249999999</v>
      </c>
      <c r="I40" s="802">
        <v>655.57999999999947</v>
      </c>
      <c r="J40" s="802">
        <v>918.52</v>
      </c>
      <c r="K40" s="802">
        <v>771.87</v>
      </c>
      <c r="L40" s="802">
        <f t="shared" si="1"/>
        <v>802.22999999999945</v>
      </c>
      <c r="N40" s="358">
        <v>238.74</v>
      </c>
      <c r="O40" s="803">
        <f t="shared" si="2"/>
        <v>435.11</v>
      </c>
      <c r="P40" s="804">
        <f t="shared" si="3"/>
        <v>13.0533</v>
      </c>
      <c r="Q40" s="804">
        <v>1159.3</v>
      </c>
      <c r="R40" s="803">
        <f t="shared" si="4"/>
        <v>2077.8199999999997</v>
      </c>
      <c r="S40" s="804">
        <f t="shared" si="5"/>
        <v>41.556399999999996</v>
      </c>
      <c r="T40" s="804">
        <f t="shared" si="6"/>
        <v>2512.9299999999998</v>
      </c>
      <c r="U40" s="803">
        <f t="shared" si="6"/>
        <v>54.609699999999997</v>
      </c>
    </row>
    <row r="41" spans="1:21" ht="18.75" customHeight="1">
      <c r="A41" s="357">
        <v>31</v>
      </c>
      <c r="B41" s="465" t="s">
        <v>905</v>
      </c>
      <c r="C41" s="802">
        <v>151.36799999999999</v>
      </c>
      <c r="D41" s="802">
        <v>60.109999999999985</v>
      </c>
      <c r="E41" s="802">
        <v>86.46</v>
      </c>
      <c r="F41" s="802">
        <v>86.46</v>
      </c>
      <c r="G41" s="802">
        <f t="shared" si="0"/>
        <v>60.11</v>
      </c>
      <c r="H41" s="802">
        <v>760.62419999999997</v>
      </c>
      <c r="I41" s="802">
        <v>440.72999999999979</v>
      </c>
      <c r="J41" s="802">
        <v>504.32</v>
      </c>
      <c r="K41" s="802">
        <v>504.32</v>
      </c>
      <c r="L41" s="802">
        <f t="shared" si="1"/>
        <v>440.72999999999973</v>
      </c>
      <c r="N41" s="358">
        <v>75.17</v>
      </c>
      <c r="O41" s="803">
        <f t="shared" si="2"/>
        <v>161.63</v>
      </c>
      <c r="P41" s="804">
        <f t="shared" si="3"/>
        <v>4.8489000000000004</v>
      </c>
      <c r="Q41" s="804">
        <v>438.48</v>
      </c>
      <c r="R41" s="803">
        <f t="shared" si="4"/>
        <v>942.8</v>
      </c>
      <c r="S41" s="804">
        <f t="shared" si="5"/>
        <v>18.856000000000002</v>
      </c>
      <c r="T41" s="804">
        <f t="shared" si="6"/>
        <v>1104.4299999999998</v>
      </c>
      <c r="U41" s="803">
        <f t="shared" si="6"/>
        <v>23.704900000000002</v>
      </c>
    </row>
    <row r="42" spans="1:21" ht="18.75" customHeight="1">
      <c r="A42" s="357">
        <v>32</v>
      </c>
      <c r="B42" s="465" t="s">
        <v>906</v>
      </c>
      <c r="C42" s="802">
        <v>115.506</v>
      </c>
      <c r="D42" s="802">
        <v>-0.65239999999998588</v>
      </c>
      <c r="E42" s="802">
        <v>57.98</v>
      </c>
      <c r="F42" s="802">
        <v>57.98</v>
      </c>
      <c r="G42" s="802">
        <f t="shared" si="0"/>
        <v>-0.65239999999998588</v>
      </c>
      <c r="H42" s="802">
        <v>580.41765000000009</v>
      </c>
      <c r="I42" s="802">
        <v>87.481149999999843</v>
      </c>
      <c r="J42" s="802">
        <v>310.3</v>
      </c>
      <c r="K42" s="802">
        <v>310.3</v>
      </c>
      <c r="L42" s="802">
        <f t="shared" si="1"/>
        <v>87.481149999999843</v>
      </c>
      <c r="N42" s="358">
        <v>54.91</v>
      </c>
      <c r="O42" s="803">
        <f t="shared" si="2"/>
        <v>112.88999999999999</v>
      </c>
      <c r="P42" s="804">
        <f t="shared" si="3"/>
        <v>3.3866999999999994</v>
      </c>
      <c r="Q42" s="804">
        <v>298.23</v>
      </c>
      <c r="R42" s="803">
        <f t="shared" si="4"/>
        <v>608.53</v>
      </c>
      <c r="S42" s="804">
        <f t="shared" si="5"/>
        <v>12.1706</v>
      </c>
      <c r="T42" s="804">
        <f t="shared" si="6"/>
        <v>721.42</v>
      </c>
      <c r="U42" s="803">
        <f t="shared" si="6"/>
        <v>15.5573</v>
      </c>
    </row>
    <row r="43" spans="1:21" ht="18.75" customHeight="1">
      <c r="A43" s="357">
        <v>33</v>
      </c>
      <c r="B43" s="465" t="s">
        <v>907</v>
      </c>
      <c r="C43" s="802">
        <v>261.423</v>
      </c>
      <c r="D43" s="802">
        <v>95.699999999999989</v>
      </c>
      <c r="E43" s="802">
        <v>135.43</v>
      </c>
      <c r="F43" s="802">
        <f>135.43+44</f>
        <v>179.43</v>
      </c>
      <c r="G43" s="802">
        <f t="shared" si="0"/>
        <v>51.699999999999989</v>
      </c>
      <c r="H43" s="802">
        <v>1112.8553999999997</v>
      </c>
      <c r="I43" s="802">
        <v>400.16300000000001</v>
      </c>
      <c r="J43" s="802">
        <v>625.5</v>
      </c>
      <c r="K43" s="802">
        <f>625.49+130.27</f>
        <v>755.76</v>
      </c>
      <c r="L43" s="802">
        <f t="shared" si="1"/>
        <v>269.90300000000002</v>
      </c>
      <c r="N43" s="358">
        <v>143.01</v>
      </c>
      <c r="O43" s="803">
        <f t="shared" si="2"/>
        <v>278.44</v>
      </c>
      <c r="P43" s="804">
        <f t="shared" si="3"/>
        <v>8.3531999999999993</v>
      </c>
      <c r="Q43" s="804">
        <v>730.77</v>
      </c>
      <c r="R43" s="803">
        <f t="shared" si="4"/>
        <v>1356.27</v>
      </c>
      <c r="S43" s="804">
        <f t="shared" si="5"/>
        <v>27.125399999999999</v>
      </c>
      <c r="T43" s="804">
        <f t="shared" si="6"/>
        <v>1634.71</v>
      </c>
      <c r="U43" s="803">
        <f t="shared" si="6"/>
        <v>35.4786</v>
      </c>
    </row>
    <row r="44" spans="1:21" ht="18.75" customHeight="1">
      <c r="A44" s="357">
        <v>34</v>
      </c>
      <c r="B44" s="465" t="s">
        <v>908</v>
      </c>
      <c r="C44" s="802">
        <v>242.48400000000001</v>
      </c>
      <c r="D44" s="802">
        <v>0</v>
      </c>
      <c r="E44" s="802">
        <v>118.92</v>
      </c>
      <c r="F44" s="802">
        <v>118.92</v>
      </c>
      <c r="G44" s="802">
        <f t="shared" si="0"/>
        <v>0</v>
      </c>
      <c r="H44" s="802">
        <v>1218.4820999999999</v>
      </c>
      <c r="I44" s="802">
        <v>0</v>
      </c>
      <c r="J44" s="802">
        <v>645.39</v>
      </c>
      <c r="K44" s="802">
        <v>645.39</v>
      </c>
      <c r="L44" s="802">
        <f t="shared" si="1"/>
        <v>0</v>
      </c>
      <c r="N44" s="358">
        <v>121.22</v>
      </c>
      <c r="O44" s="803">
        <f t="shared" si="2"/>
        <v>240.14</v>
      </c>
      <c r="P44" s="804">
        <f t="shared" si="3"/>
        <v>7.2042000000000002</v>
      </c>
      <c r="Q44" s="804">
        <v>674.05</v>
      </c>
      <c r="R44" s="803">
        <f t="shared" si="4"/>
        <v>1319.44</v>
      </c>
      <c r="S44" s="804">
        <f t="shared" si="5"/>
        <v>26.3888</v>
      </c>
      <c r="T44" s="804">
        <f t="shared" si="6"/>
        <v>1559.58</v>
      </c>
      <c r="U44" s="803">
        <f t="shared" si="6"/>
        <v>33.593000000000004</v>
      </c>
    </row>
    <row r="45" spans="1:21" ht="18.75" customHeight="1">
      <c r="A45" s="357">
        <v>35</v>
      </c>
      <c r="B45" s="465" t="s">
        <v>909</v>
      </c>
      <c r="C45" s="802">
        <v>249.09599999999998</v>
      </c>
      <c r="D45" s="802">
        <v>-27.589999999999975</v>
      </c>
      <c r="E45" s="802">
        <v>133.01</v>
      </c>
      <c r="F45" s="802">
        <v>133.01</v>
      </c>
      <c r="G45" s="802">
        <f t="shared" si="0"/>
        <v>-27.589999999999975</v>
      </c>
      <c r="H45" s="802">
        <v>1256.6677500000001</v>
      </c>
      <c r="I45" s="802">
        <v>1.0000000002037268E-3</v>
      </c>
      <c r="J45" s="802">
        <v>723.23</v>
      </c>
      <c r="K45" s="802">
        <v>723.23</v>
      </c>
      <c r="L45" s="802">
        <f t="shared" si="1"/>
        <v>1.0000000002037268E-3</v>
      </c>
      <c r="N45" s="358">
        <v>132.05000000000001</v>
      </c>
      <c r="O45" s="803">
        <f t="shared" si="2"/>
        <v>265.06</v>
      </c>
      <c r="P45" s="804">
        <f t="shared" si="3"/>
        <v>7.9518000000000004</v>
      </c>
      <c r="Q45" s="804">
        <v>768.59</v>
      </c>
      <c r="R45" s="803">
        <f t="shared" si="4"/>
        <v>1491.8200000000002</v>
      </c>
      <c r="S45" s="804">
        <f t="shared" si="5"/>
        <v>29.836400000000005</v>
      </c>
      <c r="T45" s="804">
        <f t="shared" si="6"/>
        <v>1756.88</v>
      </c>
      <c r="U45" s="803">
        <f t="shared" si="6"/>
        <v>37.788200000000003</v>
      </c>
    </row>
    <row r="46" spans="1:21" ht="18.75" customHeight="1">
      <c r="A46" s="357">
        <v>36</v>
      </c>
      <c r="B46" s="465" t="s">
        <v>910</v>
      </c>
      <c r="C46" s="802">
        <v>154.2594</v>
      </c>
      <c r="D46" s="802">
        <v>-106.38999999999993</v>
      </c>
      <c r="E46" s="802">
        <v>128.47</v>
      </c>
      <c r="F46" s="802">
        <v>128.47</v>
      </c>
      <c r="G46" s="802">
        <f t="shared" si="0"/>
        <v>-106.38999999999993</v>
      </c>
      <c r="H46" s="802">
        <v>618.5914499999999</v>
      </c>
      <c r="I46" s="802">
        <v>-464.31000000000006</v>
      </c>
      <c r="J46" s="802">
        <v>631.46</v>
      </c>
      <c r="K46" s="802">
        <v>631.46</v>
      </c>
      <c r="L46" s="802">
        <f t="shared" si="1"/>
        <v>-464.31000000000006</v>
      </c>
      <c r="N46" s="358">
        <v>151.46</v>
      </c>
      <c r="O46" s="803">
        <f t="shared" si="2"/>
        <v>279.93</v>
      </c>
      <c r="P46" s="804">
        <f t="shared" si="3"/>
        <v>8.3978999999999999</v>
      </c>
      <c r="Q46" s="804">
        <v>781.53</v>
      </c>
      <c r="R46" s="803">
        <f t="shared" si="4"/>
        <v>1412.99</v>
      </c>
      <c r="S46" s="804">
        <f t="shared" si="5"/>
        <v>28.259799999999998</v>
      </c>
      <c r="T46" s="804">
        <f t="shared" si="6"/>
        <v>1692.92</v>
      </c>
      <c r="U46" s="803">
        <f t="shared" si="6"/>
        <v>36.657699999999998</v>
      </c>
    </row>
    <row r="47" spans="1:21" ht="18.75" customHeight="1">
      <c r="A47" s="357">
        <v>37</v>
      </c>
      <c r="B47" s="465" t="s">
        <v>911</v>
      </c>
      <c r="C47" s="802">
        <v>2134.56</v>
      </c>
      <c r="D47" s="802">
        <v>-33.509999999999764</v>
      </c>
      <c r="E47" s="802">
        <v>1277.3599999999999</v>
      </c>
      <c r="F47" s="802">
        <v>1277.3599999999999</v>
      </c>
      <c r="G47" s="802">
        <f t="shared" si="0"/>
        <v>-33.509999999999764</v>
      </c>
      <c r="H47" s="802">
        <v>0</v>
      </c>
      <c r="I47" s="802">
        <v>0</v>
      </c>
      <c r="J47" s="802">
        <v>0</v>
      </c>
      <c r="K47" s="802">
        <v>0</v>
      </c>
      <c r="L47" s="802">
        <f t="shared" si="1"/>
        <v>0</v>
      </c>
      <c r="N47" s="358">
        <v>1239.79</v>
      </c>
      <c r="O47" s="803">
        <f t="shared" si="2"/>
        <v>2517.1499999999996</v>
      </c>
      <c r="P47" s="804">
        <f t="shared" si="3"/>
        <v>75.514499999999984</v>
      </c>
      <c r="Q47" s="804">
        <v>0</v>
      </c>
      <c r="R47" s="803">
        <f t="shared" si="4"/>
        <v>0</v>
      </c>
      <c r="S47" s="804">
        <f t="shared" si="5"/>
        <v>0</v>
      </c>
      <c r="T47" s="804">
        <f t="shared" si="6"/>
        <v>2517.1499999999996</v>
      </c>
      <c r="U47" s="803">
        <f t="shared" si="6"/>
        <v>75.514499999999984</v>
      </c>
    </row>
    <row r="48" spans="1:21" ht="18.75" customHeight="1">
      <c r="A48" s="357">
        <v>38</v>
      </c>
      <c r="B48" s="465" t="s">
        <v>912</v>
      </c>
      <c r="C48" s="802">
        <v>495.20092499999998</v>
      </c>
      <c r="D48" s="802">
        <v>-583.75</v>
      </c>
      <c r="E48" s="802">
        <v>256.29000000000002</v>
      </c>
      <c r="F48" s="802">
        <v>256.29000000000002</v>
      </c>
      <c r="G48" s="802">
        <f t="shared" si="0"/>
        <v>-583.75</v>
      </c>
      <c r="H48" s="802">
        <v>1932.633075</v>
      </c>
      <c r="I48" s="802">
        <v>486.67500000000064</v>
      </c>
      <c r="J48" s="802">
        <v>1162.83</v>
      </c>
      <c r="K48" s="802">
        <v>1434</v>
      </c>
      <c r="L48" s="802">
        <f t="shared" si="1"/>
        <v>215.50500000000056</v>
      </c>
      <c r="N48" s="358">
        <v>244.97</v>
      </c>
      <c r="O48" s="803">
        <f t="shared" si="2"/>
        <v>501.26</v>
      </c>
      <c r="P48" s="804">
        <f t="shared" si="3"/>
        <v>15.037800000000001</v>
      </c>
      <c r="Q48" s="804">
        <v>1173.01</v>
      </c>
      <c r="R48" s="803">
        <f t="shared" si="4"/>
        <v>2335.84</v>
      </c>
      <c r="S48" s="804">
        <f t="shared" si="5"/>
        <v>46.716799999999999</v>
      </c>
      <c r="T48" s="804">
        <f t="shared" si="6"/>
        <v>2837.1000000000004</v>
      </c>
      <c r="U48" s="803">
        <f t="shared" si="6"/>
        <v>61.754599999999996</v>
      </c>
    </row>
    <row r="49" spans="1:21" ht="18.75" customHeight="1">
      <c r="A49" s="357">
        <v>39</v>
      </c>
      <c r="B49" s="465" t="s">
        <v>913</v>
      </c>
      <c r="C49" s="802">
        <v>2135.96</v>
      </c>
      <c r="D49" s="802">
        <v>305.59699999999975</v>
      </c>
      <c r="E49" s="802">
        <v>1301.74</v>
      </c>
      <c r="F49" s="802">
        <v>1301.74</v>
      </c>
      <c r="G49" s="802">
        <f t="shared" si="0"/>
        <v>305.59699999999975</v>
      </c>
      <c r="H49" s="802">
        <v>0</v>
      </c>
      <c r="I49" s="802">
        <v>0</v>
      </c>
      <c r="J49" s="802">
        <v>0</v>
      </c>
      <c r="K49" s="802">
        <v>0</v>
      </c>
      <c r="L49" s="802">
        <f t="shared" si="1"/>
        <v>0</v>
      </c>
      <c r="N49" s="358">
        <v>1186.23</v>
      </c>
      <c r="O49" s="803">
        <f t="shared" si="2"/>
        <v>2487.9700000000003</v>
      </c>
      <c r="P49" s="804">
        <f t="shared" si="3"/>
        <v>74.639100000000013</v>
      </c>
      <c r="Q49" s="804">
        <v>0</v>
      </c>
      <c r="R49" s="803">
        <f t="shared" si="4"/>
        <v>0</v>
      </c>
      <c r="S49" s="804">
        <f t="shared" si="5"/>
        <v>0</v>
      </c>
      <c r="T49" s="804">
        <f t="shared" si="6"/>
        <v>2487.9700000000003</v>
      </c>
      <c r="U49" s="803">
        <f t="shared" si="6"/>
        <v>74.639100000000013</v>
      </c>
    </row>
    <row r="50" spans="1:21" ht="18.75" customHeight="1">
      <c r="A50" s="357">
        <v>40</v>
      </c>
      <c r="B50" s="465" t="s">
        <v>914</v>
      </c>
      <c r="C50" s="802">
        <v>192.54599999999999</v>
      </c>
      <c r="D50" s="802">
        <v>-39.998000000000047</v>
      </c>
      <c r="E50" s="802">
        <v>108.41</v>
      </c>
      <c r="F50" s="802">
        <v>108.41</v>
      </c>
      <c r="G50" s="802">
        <f t="shared" si="0"/>
        <v>-39.998000000000047</v>
      </c>
      <c r="H50" s="802">
        <v>967.54364999999984</v>
      </c>
      <c r="I50" s="802">
        <v>97.439999999999714</v>
      </c>
      <c r="J50" s="802">
        <v>598.07000000000005</v>
      </c>
      <c r="K50" s="802">
        <f>606.44+53.25</f>
        <v>659.69</v>
      </c>
      <c r="L50" s="802">
        <f t="shared" si="1"/>
        <v>35.819999999999709</v>
      </c>
      <c r="N50" s="358">
        <v>119.3</v>
      </c>
      <c r="O50" s="803">
        <f t="shared" si="2"/>
        <v>227.70999999999998</v>
      </c>
      <c r="P50" s="804">
        <f t="shared" si="3"/>
        <v>6.8312999999999988</v>
      </c>
      <c r="Q50" s="804">
        <v>663.03</v>
      </c>
      <c r="R50" s="803">
        <f t="shared" si="4"/>
        <v>1261.0999999999999</v>
      </c>
      <c r="S50" s="804">
        <f t="shared" si="5"/>
        <v>25.222000000000001</v>
      </c>
      <c r="T50" s="804">
        <f t="shared" si="6"/>
        <v>1488.81</v>
      </c>
      <c r="U50" s="803">
        <f t="shared" si="6"/>
        <v>32.0533</v>
      </c>
    </row>
    <row r="51" spans="1:21" ht="18.75" customHeight="1">
      <c r="A51" s="357">
        <v>41</v>
      </c>
      <c r="B51" s="465" t="s">
        <v>915</v>
      </c>
      <c r="C51" s="802">
        <v>1282.0985999999998</v>
      </c>
      <c r="D51" s="802">
        <v>-452.10999999999945</v>
      </c>
      <c r="E51" s="802">
        <v>974.57</v>
      </c>
      <c r="F51" s="802">
        <v>956.49</v>
      </c>
      <c r="G51" s="802">
        <f t="shared" si="0"/>
        <v>-434.0299999999994</v>
      </c>
      <c r="H51" s="802">
        <v>255.14400000000001</v>
      </c>
      <c r="I51" s="802">
        <v>-81.87</v>
      </c>
      <c r="J51" s="802">
        <v>179.15</v>
      </c>
      <c r="K51" s="802">
        <v>172.03</v>
      </c>
      <c r="L51" s="802">
        <f t="shared" si="1"/>
        <v>-74.75</v>
      </c>
      <c r="N51" s="358">
        <v>897.02</v>
      </c>
      <c r="O51" s="803">
        <f t="shared" si="2"/>
        <v>1871.5900000000001</v>
      </c>
      <c r="P51" s="804">
        <f t="shared" si="3"/>
        <v>56.1477</v>
      </c>
      <c r="Q51" s="804">
        <v>161.41</v>
      </c>
      <c r="R51" s="803">
        <f t="shared" si="4"/>
        <v>340.56</v>
      </c>
      <c r="S51" s="804">
        <f t="shared" si="5"/>
        <v>6.8112000000000004</v>
      </c>
      <c r="T51" s="804">
        <f t="shared" si="6"/>
        <v>2212.15</v>
      </c>
      <c r="U51" s="803">
        <f t="shared" si="6"/>
        <v>62.9589</v>
      </c>
    </row>
    <row r="52" spans="1:21" ht="18.75" customHeight="1">
      <c r="A52" s="357">
        <v>42</v>
      </c>
      <c r="B52" s="465" t="s">
        <v>916</v>
      </c>
      <c r="C52" s="802">
        <v>1054.7374500000001</v>
      </c>
      <c r="D52" s="802">
        <v>48.410000000000082</v>
      </c>
      <c r="E52" s="802">
        <v>626.51</v>
      </c>
      <c r="F52" s="802">
        <f>626.51+39.48</f>
        <v>665.99</v>
      </c>
      <c r="G52" s="802">
        <f t="shared" si="0"/>
        <v>8.9300000000000637</v>
      </c>
      <c r="H52" s="802">
        <v>209.898</v>
      </c>
      <c r="I52" s="802">
        <v>-23.849999999999966</v>
      </c>
      <c r="J52" s="802">
        <v>115.16</v>
      </c>
      <c r="K52" s="802">
        <v>115.16</v>
      </c>
      <c r="L52" s="802">
        <f t="shared" si="1"/>
        <v>-23.849999999999966</v>
      </c>
      <c r="N52" s="358">
        <v>703.97</v>
      </c>
      <c r="O52" s="803">
        <f t="shared" si="2"/>
        <v>1330.48</v>
      </c>
      <c r="P52" s="804">
        <f t="shared" si="3"/>
        <v>39.914400000000001</v>
      </c>
      <c r="Q52" s="804">
        <v>126.62</v>
      </c>
      <c r="R52" s="803">
        <f t="shared" si="4"/>
        <v>241.78</v>
      </c>
      <c r="S52" s="804">
        <f t="shared" si="5"/>
        <v>4.8356000000000003</v>
      </c>
      <c r="T52" s="804">
        <f t="shared" si="6"/>
        <v>1572.26</v>
      </c>
      <c r="U52" s="803">
        <f t="shared" si="6"/>
        <v>44.75</v>
      </c>
    </row>
    <row r="53" spans="1:21" ht="18.75" customHeight="1">
      <c r="A53" s="357">
        <v>43</v>
      </c>
      <c r="B53" s="465" t="s">
        <v>917</v>
      </c>
      <c r="C53" s="802">
        <v>115.8105</v>
      </c>
      <c r="D53" s="802">
        <v>230.89999999999995</v>
      </c>
      <c r="E53" s="802">
        <v>66.66</v>
      </c>
      <c r="F53" s="802">
        <f>73.25+20.1</f>
        <v>93.35</v>
      </c>
      <c r="G53" s="802">
        <f t="shared" si="0"/>
        <v>204.20999999999995</v>
      </c>
      <c r="H53" s="802">
        <v>490.28040000000004</v>
      </c>
      <c r="I53" s="802">
        <v>250.80000000000021</v>
      </c>
      <c r="J53" s="802">
        <v>310.73</v>
      </c>
      <c r="K53" s="802">
        <f>332.36+20.1</f>
        <v>352.46000000000004</v>
      </c>
      <c r="L53" s="802">
        <f t="shared" si="1"/>
        <v>209.07000000000016</v>
      </c>
      <c r="N53" s="358">
        <v>60.99</v>
      </c>
      <c r="O53" s="803">
        <f t="shared" si="2"/>
        <v>127.65</v>
      </c>
      <c r="P53" s="804">
        <f t="shared" si="3"/>
        <v>3.8294999999999999</v>
      </c>
      <c r="Q53" s="804">
        <v>301.56</v>
      </c>
      <c r="R53" s="803">
        <f t="shared" si="4"/>
        <v>612.29</v>
      </c>
      <c r="S53" s="804">
        <f t="shared" si="5"/>
        <v>12.245799999999999</v>
      </c>
      <c r="T53" s="804">
        <f t="shared" si="6"/>
        <v>739.93999999999994</v>
      </c>
      <c r="U53" s="803">
        <f t="shared" si="6"/>
        <v>16.075299999999999</v>
      </c>
    </row>
    <row r="54" spans="1:21" ht="18.75" customHeight="1">
      <c r="A54" s="357">
        <v>44</v>
      </c>
      <c r="B54" s="465" t="s">
        <v>918</v>
      </c>
      <c r="C54" s="802">
        <v>126.22799999999999</v>
      </c>
      <c r="D54" s="802">
        <v>66.446999999999974</v>
      </c>
      <c r="E54" s="802">
        <v>79.430000000000007</v>
      </c>
      <c r="F54" s="802">
        <v>89.93</v>
      </c>
      <c r="G54" s="802">
        <f t="shared" si="0"/>
        <v>55.946999999999974</v>
      </c>
      <c r="H54" s="802">
        <v>634.29570000000001</v>
      </c>
      <c r="I54" s="802">
        <v>20.759999999999991</v>
      </c>
      <c r="J54" s="802">
        <v>433.29</v>
      </c>
      <c r="K54" s="802">
        <v>454.05</v>
      </c>
      <c r="L54" s="802">
        <f t="shared" si="1"/>
        <v>0</v>
      </c>
      <c r="N54" s="358">
        <v>99.73</v>
      </c>
      <c r="O54" s="803">
        <f t="shared" si="2"/>
        <v>179.16000000000003</v>
      </c>
      <c r="P54" s="804">
        <f t="shared" si="3"/>
        <v>5.3748000000000014</v>
      </c>
      <c r="Q54" s="804">
        <v>549.16999999999996</v>
      </c>
      <c r="R54" s="803">
        <f t="shared" si="4"/>
        <v>982.46</v>
      </c>
      <c r="S54" s="804">
        <f t="shared" si="5"/>
        <v>19.6492</v>
      </c>
      <c r="T54" s="804">
        <f t="shared" si="6"/>
        <v>1161.6200000000001</v>
      </c>
      <c r="U54" s="803">
        <f t="shared" si="6"/>
        <v>25.024000000000001</v>
      </c>
    </row>
    <row r="55" spans="1:21" ht="18.75" customHeight="1">
      <c r="A55" s="357">
        <v>45</v>
      </c>
      <c r="B55" s="465" t="s">
        <v>919</v>
      </c>
      <c r="C55" s="802">
        <v>340.05</v>
      </c>
      <c r="D55" s="802">
        <v>0</v>
      </c>
      <c r="E55" s="802">
        <v>216.26</v>
      </c>
      <c r="F55" s="802">
        <v>216.26</v>
      </c>
      <c r="G55" s="802">
        <f t="shared" si="0"/>
        <v>0</v>
      </c>
      <c r="H55" s="802">
        <v>1708.75125</v>
      </c>
      <c r="I55" s="802">
        <v>-369.75200000000018</v>
      </c>
      <c r="J55" s="802">
        <v>1181.3800000000001</v>
      </c>
      <c r="K55" s="802">
        <v>1181.3800000000001</v>
      </c>
      <c r="L55" s="802">
        <f t="shared" si="1"/>
        <v>-369.75200000000018</v>
      </c>
      <c r="N55" s="358">
        <v>215.04</v>
      </c>
      <c r="O55" s="803">
        <f t="shared" si="2"/>
        <v>431.29999999999995</v>
      </c>
      <c r="P55" s="804">
        <f t="shared" si="3"/>
        <v>12.938999999999998</v>
      </c>
      <c r="Q55" s="804">
        <v>1194.29</v>
      </c>
      <c r="R55" s="803">
        <f t="shared" si="4"/>
        <v>2375.67</v>
      </c>
      <c r="S55" s="804">
        <f t="shared" si="5"/>
        <v>47.513399999999997</v>
      </c>
      <c r="T55" s="804">
        <f t="shared" si="6"/>
        <v>2806.9700000000003</v>
      </c>
      <c r="U55" s="803">
        <f t="shared" si="6"/>
        <v>60.452399999999997</v>
      </c>
    </row>
    <row r="56" spans="1:21" ht="18.75" customHeight="1">
      <c r="A56" s="357">
        <v>46</v>
      </c>
      <c r="B56" s="465" t="s">
        <v>920</v>
      </c>
      <c r="C56" s="802">
        <v>1717.81</v>
      </c>
      <c r="D56" s="802">
        <v>321.99</v>
      </c>
      <c r="E56" s="802">
        <v>859.59</v>
      </c>
      <c r="F56" s="802">
        <f>859.59+309.38</f>
        <v>1168.97</v>
      </c>
      <c r="G56" s="802">
        <f t="shared" si="0"/>
        <v>12.6099999999999</v>
      </c>
      <c r="H56" s="802">
        <v>0</v>
      </c>
      <c r="I56" s="802">
        <v>0</v>
      </c>
      <c r="J56" s="802">
        <v>0</v>
      </c>
      <c r="K56" s="802">
        <v>0</v>
      </c>
      <c r="L56" s="802">
        <f t="shared" si="1"/>
        <v>0</v>
      </c>
      <c r="N56" s="358">
        <v>826.61</v>
      </c>
      <c r="O56" s="803">
        <f t="shared" si="2"/>
        <v>1686.2</v>
      </c>
      <c r="P56" s="804">
        <f t="shared" si="3"/>
        <v>50.585999999999999</v>
      </c>
      <c r="Q56" s="804">
        <v>0</v>
      </c>
      <c r="R56" s="803">
        <f t="shared" si="4"/>
        <v>0</v>
      </c>
      <c r="S56" s="804">
        <f t="shared" si="5"/>
        <v>0</v>
      </c>
      <c r="T56" s="804">
        <f t="shared" si="6"/>
        <v>1686.2</v>
      </c>
      <c r="U56" s="803">
        <f t="shared" si="6"/>
        <v>50.585999999999999</v>
      </c>
    </row>
    <row r="57" spans="1:21" ht="18.75" customHeight="1">
      <c r="A57" s="357">
        <v>47</v>
      </c>
      <c r="B57" s="465" t="s">
        <v>921</v>
      </c>
      <c r="C57" s="802">
        <v>1336.0369499999999</v>
      </c>
      <c r="D57" s="802">
        <v>-2.9999999997016857E-3</v>
      </c>
      <c r="E57" s="802">
        <v>981.21</v>
      </c>
      <c r="F57" s="802">
        <v>981.21</v>
      </c>
      <c r="G57" s="802">
        <f t="shared" si="0"/>
        <v>-2.9999999997016857E-3</v>
      </c>
      <c r="H57" s="802">
        <v>265.87799999999999</v>
      </c>
      <c r="I57" s="802">
        <v>0</v>
      </c>
      <c r="J57" s="802">
        <v>0</v>
      </c>
      <c r="K57" s="802">
        <v>0</v>
      </c>
      <c r="L57" s="802">
        <f t="shared" si="1"/>
        <v>0</v>
      </c>
      <c r="N57" s="358">
        <v>1016.56</v>
      </c>
      <c r="O57" s="803">
        <f t="shared" si="2"/>
        <v>1997.77</v>
      </c>
      <c r="P57" s="804">
        <f t="shared" si="3"/>
        <v>59.933100000000003</v>
      </c>
      <c r="Q57" s="804">
        <v>0</v>
      </c>
      <c r="R57" s="803">
        <f t="shared" si="4"/>
        <v>0</v>
      </c>
      <c r="S57" s="804">
        <f t="shared" si="5"/>
        <v>0</v>
      </c>
      <c r="T57" s="804">
        <f t="shared" si="6"/>
        <v>1997.77</v>
      </c>
      <c r="U57" s="803">
        <f t="shared" si="6"/>
        <v>59.933100000000003</v>
      </c>
    </row>
    <row r="58" spans="1:21" ht="18.75" customHeight="1">
      <c r="A58" s="357">
        <v>48</v>
      </c>
      <c r="B58" s="465" t="s">
        <v>922</v>
      </c>
      <c r="C58" s="802">
        <v>319.00799999999998</v>
      </c>
      <c r="D58" s="802">
        <v>-71.44</v>
      </c>
      <c r="E58" s="802">
        <v>197.25</v>
      </c>
      <c r="F58" s="802">
        <v>197.25</v>
      </c>
      <c r="G58" s="802">
        <f t="shared" si="0"/>
        <v>-71.44</v>
      </c>
      <c r="H58" s="802">
        <v>1603.0151999999998</v>
      </c>
      <c r="I58" s="802">
        <v>279.29999999999973</v>
      </c>
      <c r="J58" s="802">
        <v>1072.6099999999999</v>
      </c>
      <c r="K58" s="802">
        <f>1351.91-183.49</f>
        <v>1168.42</v>
      </c>
      <c r="L58" s="802">
        <f t="shared" si="1"/>
        <v>183.48999999999955</v>
      </c>
      <c r="N58" s="358">
        <v>196.95</v>
      </c>
      <c r="O58" s="803">
        <f t="shared" si="2"/>
        <v>394.2</v>
      </c>
      <c r="P58" s="804">
        <f t="shared" si="3"/>
        <v>11.826000000000001</v>
      </c>
      <c r="Q58" s="804">
        <v>1094.5999999999999</v>
      </c>
      <c r="R58" s="803">
        <f t="shared" si="4"/>
        <v>2167.21</v>
      </c>
      <c r="S58" s="804">
        <f t="shared" si="5"/>
        <v>43.344200000000001</v>
      </c>
      <c r="T58" s="804">
        <f t="shared" si="6"/>
        <v>2561.41</v>
      </c>
      <c r="U58" s="803">
        <f t="shared" si="6"/>
        <v>55.170200000000001</v>
      </c>
    </row>
    <row r="59" spans="1:21" ht="18.75" customHeight="1">
      <c r="A59" s="357">
        <v>49</v>
      </c>
      <c r="B59" s="465" t="s">
        <v>923</v>
      </c>
      <c r="C59" s="802">
        <v>284.96017499999999</v>
      </c>
      <c r="D59" s="802">
        <v>-63.48699999999991</v>
      </c>
      <c r="E59" s="802">
        <v>162.13</v>
      </c>
      <c r="F59" s="802">
        <v>162.13</v>
      </c>
      <c r="G59" s="802">
        <f t="shared" si="0"/>
        <v>-63.48699999999991</v>
      </c>
      <c r="H59" s="802">
        <v>964.2030749999999</v>
      </c>
      <c r="I59" s="802">
        <v>-32.156000000000063</v>
      </c>
      <c r="J59" s="802">
        <v>628.83000000000004</v>
      </c>
      <c r="K59" s="802">
        <v>628.83000000000004</v>
      </c>
      <c r="L59" s="802">
        <f t="shared" si="1"/>
        <v>-32.156000000000063</v>
      </c>
      <c r="N59" s="358">
        <v>139.83000000000001</v>
      </c>
      <c r="O59" s="803">
        <f t="shared" si="2"/>
        <v>301.96000000000004</v>
      </c>
      <c r="P59" s="804">
        <f t="shared" si="3"/>
        <v>9.0588000000000015</v>
      </c>
      <c r="Q59" s="804">
        <v>599.09</v>
      </c>
      <c r="R59" s="803">
        <f t="shared" si="4"/>
        <v>1227.92</v>
      </c>
      <c r="S59" s="804">
        <f t="shared" si="5"/>
        <v>24.558399999999999</v>
      </c>
      <c r="T59" s="804">
        <f t="shared" si="6"/>
        <v>1529.88</v>
      </c>
      <c r="U59" s="803">
        <f t="shared" si="6"/>
        <v>33.617199999999997</v>
      </c>
    </row>
    <row r="60" spans="1:21" ht="18.75" customHeight="1">
      <c r="A60" s="357">
        <v>50</v>
      </c>
      <c r="B60" s="465" t="s">
        <v>924</v>
      </c>
      <c r="C60" s="802">
        <v>697.39965000000007</v>
      </c>
      <c r="D60" s="802">
        <v>-20.670499999999834</v>
      </c>
      <c r="E60" s="802">
        <v>428.4</v>
      </c>
      <c r="F60" s="802">
        <v>428.4</v>
      </c>
      <c r="G60" s="802">
        <f t="shared" si="0"/>
        <v>-20.670499999999834</v>
      </c>
      <c r="H60" s="802">
        <v>138.786</v>
      </c>
      <c r="I60" s="802">
        <v>0.18439999999998236</v>
      </c>
      <c r="J60" s="802">
        <v>78.8</v>
      </c>
      <c r="K60" s="802">
        <v>78.98</v>
      </c>
      <c r="L60" s="802">
        <f t="shared" si="1"/>
        <v>4.3999999999755346E-3</v>
      </c>
      <c r="N60" s="358">
        <v>414.3</v>
      </c>
      <c r="O60" s="803">
        <f t="shared" si="2"/>
        <v>842.7</v>
      </c>
      <c r="P60" s="804">
        <f t="shared" si="3"/>
        <v>25.280999999999999</v>
      </c>
      <c r="Q60" s="804">
        <v>74.599999999999994</v>
      </c>
      <c r="R60" s="803">
        <f t="shared" si="4"/>
        <v>153.39999999999998</v>
      </c>
      <c r="S60" s="804">
        <f t="shared" si="5"/>
        <v>3.0679999999999996</v>
      </c>
      <c r="T60" s="804">
        <f t="shared" si="6"/>
        <v>996.1</v>
      </c>
      <c r="U60" s="803">
        <f t="shared" si="6"/>
        <v>28.348999999999997</v>
      </c>
    </row>
    <row r="61" spans="1:21" ht="18.75" customHeight="1">
      <c r="A61" s="357">
        <v>51</v>
      </c>
      <c r="B61" s="465" t="s">
        <v>925</v>
      </c>
      <c r="C61" s="802">
        <v>277.36799999999999</v>
      </c>
      <c r="D61" s="802">
        <v>28.918999999999983</v>
      </c>
      <c r="E61" s="802">
        <v>173.08</v>
      </c>
      <c r="F61" s="802">
        <v>173.08</v>
      </c>
      <c r="G61" s="802">
        <f t="shared" si="0"/>
        <v>28.918999999999983</v>
      </c>
      <c r="H61" s="802">
        <v>1393.7742000000001</v>
      </c>
      <c r="I61" s="802">
        <v>391.85500000000002</v>
      </c>
      <c r="J61" s="802">
        <v>940.92</v>
      </c>
      <c r="K61" s="802">
        <v>940.93</v>
      </c>
      <c r="L61" s="802">
        <f t="shared" si="1"/>
        <v>391.84500000000014</v>
      </c>
      <c r="N61" s="358">
        <v>179.18</v>
      </c>
      <c r="O61" s="803">
        <f t="shared" si="2"/>
        <v>352.26</v>
      </c>
      <c r="P61" s="804">
        <f t="shared" si="3"/>
        <v>10.5678</v>
      </c>
      <c r="Q61" s="804">
        <v>993.41</v>
      </c>
      <c r="R61" s="803">
        <f t="shared" si="4"/>
        <v>1934.33</v>
      </c>
      <c r="S61" s="804">
        <f t="shared" si="5"/>
        <v>38.686599999999999</v>
      </c>
      <c r="T61" s="804">
        <f t="shared" si="6"/>
        <v>2286.59</v>
      </c>
      <c r="U61" s="803">
        <f t="shared" si="6"/>
        <v>49.254399999999997</v>
      </c>
    </row>
    <row r="62" spans="1:21" ht="18.75" customHeight="1">
      <c r="A62" s="1110" t="s">
        <v>19</v>
      </c>
      <c r="B62" s="1110"/>
      <c r="C62" s="805">
        <v>25011.0137</v>
      </c>
      <c r="D62" s="805">
        <v>19.207380833334184</v>
      </c>
      <c r="E62" s="805">
        <f>SUM(E11:E61)</f>
        <v>15193.960000000001</v>
      </c>
      <c r="F62" s="805">
        <f>SUM(F11:F61)</f>
        <v>15810.070000000002</v>
      </c>
      <c r="G62" s="805">
        <f t="shared" si="0"/>
        <v>-596.90261916666714</v>
      </c>
      <c r="H62" s="805">
        <v>43427.046849999999</v>
      </c>
      <c r="I62" s="805">
        <v>3404.9827456666653</v>
      </c>
      <c r="J62" s="805">
        <f>SUM(J11:J61)</f>
        <v>27626.870000000003</v>
      </c>
      <c r="K62" s="805">
        <f>SUM(K11:K61)</f>
        <v>28198.569999999989</v>
      </c>
      <c r="L62" s="805">
        <f t="shared" si="1"/>
        <v>2833.2827456666782</v>
      </c>
      <c r="N62" s="358">
        <v>15115.97</v>
      </c>
      <c r="O62" s="803">
        <f t="shared" si="2"/>
        <v>30309.93</v>
      </c>
      <c r="P62" s="804">
        <f t="shared" si="3"/>
        <v>909.29790000000003</v>
      </c>
      <c r="Q62" s="804">
        <v>30370.46999999999</v>
      </c>
      <c r="R62" s="803">
        <f t="shared" si="4"/>
        <v>57997.34</v>
      </c>
      <c r="S62" s="804">
        <f t="shared" si="5"/>
        <v>1159.9467999999999</v>
      </c>
      <c r="T62" s="804">
        <f t="shared" si="6"/>
        <v>88307.26999999999</v>
      </c>
      <c r="U62" s="803">
        <f t="shared" si="6"/>
        <v>2069.2447000000002</v>
      </c>
    </row>
    <row r="66" spans="1:12">
      <c r="A66" s="1106" t="s">
        <v>706</v>
      </c>
      <c r="B66" s="1106"/>
      <c r="C66" s="1106"/>
      <c r="D66" s="1106"/>
      <c r="E66" s="1106"/>
      <c r="F66" s="1106"/>
      <c r="G66" s="1106"/>
      <c r="H66" s="1106"/>
      <c r="I66" s="806"/>
      <c r="J66" s="806"/>
    </row>
    <row r="67" spans="1:12">
      <c r="A67" s="807"/>
      <c r="B67" s="801"/>
      <c r="C67" s="801"/>
      <c r="D67" s="806"/>
      <c r="E67" s="806"/>
      <c r="F67" s="806"/>
      <c r="G67" s="806"/>
      <c r="H67" s="806"/>
      <c r="I67" s="806"/>
      <c r="J67" s="806"/>
    </row>
    <row r="68" spans="1:12">
      <c r="A68" s="798" t="s">
        <v>12</v>
      </c>
      <c r="B68" s="798"/>
      <c r="C68" s="798"/>
      <c r="D68" s="798"/>
      <c r="E68" s="798"/>
      <c r="F68" s="798"/>
      <c r="G68" s="798"/>
      <c r="I68" s="1107" t="s">
        <v>13</v>
      </c>
      <c r="J68" s="1107"/>
      <c r="K68" s="1107"/>
      <c r="L68" s="1107"/>
    </row>
    <row r="69" spans="1:12">
      <c r="A69" s="1108" t="s">
        <v>14</v>
      </c>
      <c r="B69" s="1108"/>
      <c r="C69" s="1108"/>
      <c r="D69" s="1108"/>
      <c r="E69" s="1108"/>
      <c r="F69" s="1108"/>
      <c r="G69" s="1108"/>
      <c r="H69" s="1108"/>
      <c r="I69" s="1108"/>
      <c r="J69" s="1108"/>
      <c r="K69" s="1108"/>
      <c r="L69" s="1108"/>
    </row>
    <row r="70" spans="1:12">
      <c r="A70" s="1108" t="s">
        <v>20</v>
      </c>
      <c r="B70" s="1108"/>
      <c r="C70" s="1108"/>
      <c r="D70" s="1108"/>
      <c r="E70" s="1108"/>
      <c r="F70" s="1108"/>
      <c r="G70" s="1108"/>
      <c r="H70" s="1108"/>
      <c r="I70" s="1108"/>
      <c r="J70" s="1108"/>
      <c r="K70" s="1108"/>
      <c r="L70" s="1108"/>
    </row>
    <row r="71" spans="1:12">
      <c r="A71" s="798"/>
      <c r="B71" s="798"/>
      <c r="C71" s="798"/>
      <c r="E71" s="798"/>
      <c r="H71" s="1109" t="s">
        <v>85</v>
      </c>
      <c r="I71" s="1109"/>
      <c r="J71" s="1109"/>
      <c r="K71" s="1109"/>
      <c r="L71" s="1109"/>
    </row>
  </sheetData>
  <mergeCells count="17">
    <mergeCell ref="A62:B62"/>
    <mergeCell ref="L1:N1"/>
    <mergeCell ref="A2:L2"/>
    <mergeCell ref="A3:L3"/>
    <mergeCell ref="A4:L4"/>
    <mergeCell ref="A6:B6"/>
    <mergeCell ref="F6:L6"/>
    <mergeCell ref="I7:L7"/>
    <mergeCell ref="A8:A9"/>
    <mergeCell ref="B8:B9"/>
    <mergeCell ref="C8:G8"/>
    <mergeCell ref="H8:L8"/>
    <mergeCell ref="A66:H66"/>
    <mergeCell ref="I68:L68"/>
    <mergeCell ref="A69:L69"/>
    <mergeCell ref="A70:L70"/>
    <mergeCell ref="H71:L71"/>
  </mergeCells>
  <printOptions horizontalCentered="1"/>
  <pageMargins left="0.16" right="0.22" top="0.23622047244094499" bottom="0" header="0.21" footer="0.16"/>
  <pageSetup paperSize="9"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76"/>
  <sheetViews>
    <sheetView view="pageBreakPreview" zoomScale="85" zoomScaleSheetLayoutView="85" workbookViewId="0">
      <pane xSplit="2" ySplit="12" topLeftCell="C52" activePane="bottomRight" state="frozen"/>
      <selection activeCell="R13" sqref="R13:R63"/>
      <selection pane="topRight" activeCell="R13" sqref="R13:R63"/>
      <selection pane="bottomLeft" activeCell="R13" sqref="R13:R63"/>
      <selection pane="bottomRight" activeCell="S13" sqref="S13:S63"/>
    </sheetView>
  </sheetViews>
  <sheetFormatPr defaultColWidth="9.140625" defaultRowHeight="12.75"/>
  <cols>
    <col min="1" max="1" width="5.7109375" style="627" customWidth="1"/>
    <col min="2" max="2" width="14.140625" style="627" customWidth="1"/>
    <col min="3" max="3" width="13" style="627" customWidth="1"/>
    <col min="4" max="4" width="13.28515625" style="627" customWidth="1"/>
    <col min="5" max="5" width="12.42578125" style="627" customWidth="1"/>
    <col min="6" max="6" width="12.7109375" style="627" customWidth="1"/>
    <col min="7" max="7" width="13.140625" style="627" customWidth="1"/>
    <col min="8" max="8" width="12.7109375" style="627" customWidth="1"/>
    <col min="9" max="10" width="12.140625" style="627" customWidth="1"/>
    <col min="11" max="11" width="16.5703125" style="627" customWidth="1"/>
    <col min="12" max="12" width="13.140625" style="627" customWidth="1"/>
    <col min="13" max="13" width="12.7109375" style="627" customWidth="1"/>
    <col min="14" max="18" width="0" style="627" hidden="1" customWidth="1"/>
    <col min="19" max="19" width="9.140625" style="627"/>
    <col min="20" max="20" width="10.7109375" style="627" bestFit="1" customWidth="1"/>
    <col min="21" max="21" width="9.7109375" style="627" bestFit="1" customWidth="1"/>
    <col min="22" max="22" width="9.140625" style="627"/>
    <col min="23" max="23" width="9.7109375" style="627" bestFit="1" customWidth="1"/>
    <col min="24" max="16384" width="9.140625" style="627"/>
  </cols>
  <sheetData>
    <row r="1" spans="1:23">
      <c r="K1" s="1120" t="s">
        <v>207</v>
      </c>
      <c r="L1" s="1120"/>
      <c r="M1" s="1120"/>
    </row>
    <row r="2" spans="1:23" ht="12.75" customHeight="1"/>
    <row r="3" spans="1:23" ht="15.75">
      <c r="A3" s="1121" t="s">
        <v>0</v>
      </c>
      <c r="B3" s="1121"/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</row>
    <row r="4" spans="1:23" ht="20.25">
      <c r="A4" s="1122" t="s">
        <v>734</v>
      </c>
      <c r="B4" s="1122"/>
      <c r="C4" s="1122"/>
      <c r="D4" s="1122"/>
      <c r="E4" s="1122"/>
      <c r="F4" s="1122"/>
      <c r="G4" s="1122"/>
      <c r="H4" s="1122"/>
      <c r="I4" s="1122"/>
      <c r="J4" s="1122"/>
      <c r="K4" s="1122"/>
      <c r="L4" s="1122"/>
      <c r="M4" s="1122"/>
    </row>
    <row r="5" spans="1:23" ht="10.5" customHeight="1"/>
    <row r="6" spans="1:23" ht="15.75">
      <c r="A6" s="1123" t="s">
        <v>1128</v>
      </c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</row>
    <row r="7" spans="1:23" ht="15.75">
      <c r="B7" s="628"/>
      <c r="C7" s="628"/>
      <c r="D7" s="628"/>
      <c r="E7" s="628"/>
      <c r="F7" s="628"/>
      <c r="G7" s="628"/>
      <c r="H7" s="628"/>
      <c r="L7" s="1124" t="s">
        <v>188</v>
      </c>
      <c r="M7" s="1124"/>
    </row>
    <row r="8" spans="1:23" ht="15.75">
      <c r="A8" s="650" t="s">
        <v>1120</v>
      </c>
      <c r="B8" s="650"/>
      <c r="C8" s="628"/>
      <c r="D8" s="628"/>
      <c r="E8" s="628"/>
      <c r="F8" s="628"/>
      <c r="G8" s="1119" t="s">
        <v>1129</v>
      </c>
      <c r="H8" s="1119"/>
      <c r="I8" s="1119"/>
      <c r="J8" s="1119"/>
      <c r="K8" s="1119"/>
      <c r="L8" s="1119"/>
      <c r="M8" s="1119"/>
    </row>
    <row r="9" spans="1:23" ht="12.75" customHeight="1">
      <c r="A9" s="1133" t="s">
        <v>2</v>
      </c>
      <c r="B9" s="1136" t="s">
        <v>3</v>
      </c>
      <c r="C9" s="1126" t="s">
        <v>834</v>
      </c>
      <c r="D9" s="1126" t="s">
        <v>1130</v>
      </c>
      <c r="E9" s="1126" t="s">
        <v>221</v>
      </c>
      <c r="F9" s="1126" t="s">
        <v>220</v>
      </c>
      <c r="G9" s="1126"/>
      <c r="H9" s="1126" t="s">
        <v>186</v>
      </c>
      <c r="I9" s="1126"/>
      <c r="J9" s="1127" t="s">
        <v>434</v>
      </c>
      <c r="K9" s="1130" t="s">
        <v>1131</v>
      </c>
      <c r="L9" s="1126" t="s">
        <v>411</v>
      </c>
      <c r="M9" s="1126" t="s">
        <v>235</v>
      </c>
    </row>
    <row r="10" spans="1:23">
      <c r="A10" s="1134"/>
      <c r="B10" s="1136"/>
      <c r="C10" s="1126"/>
      <c r="D10" s="1126"/>
      <c r="E10" s="1126"/>
      <c r="F10" s="1126"/>
      <c r="G10" s="1126"/>
      <c r="H10" s="1126"/>
      <c r="I10" s="1126"/>
      <c r="J10" s="1128"/>
      <c r="K10" s="1130"/>
      <c r="L10" s="1126"/>
      <c r="M10" s="1126"/>
    </row>
    <row r="11" spans="1:23" ht="27" customHeight="1">
      <c r="A11" s="1135"/>
      <c r="B11" s="1136"/>
      <c r="C11" s="1126"/>
      <c r="D11" s="1126"/>
      <c r="E11" s="1126"/>
      <c r="F11" s="629" t="s">
        <v>187</v>
      </c>
      <c r="G11" s="629" t="s">
        <v>236</v>
      </c>
      <c r="H11" s="629" t="s">
        <v>187</v>
      </c>
      <c r="I11" s="629" t="s">
        <v>236</v>
      </c>
      <c r="J11" s="1129"/>
      <c r="K11" s="1130"/>
      <c r="L11" s="1126"/>
      <c r="M11" s="1126"/>
    </row>
    <row r="12" spans="1:23">
      <c r="A12" s="630">
        <v>1</v>
      </c>
      <c r="B12" s="630">
        <v>2</v>
      </c>
      <c r="C12" s="630">
        <v>3</v>
      </c>
      <c r="D12" s="630">
        <v>4</v>
      </c>
      <c r="E12" s="630">
        <v>5</v>
      </c>
      <c r="F12" s="630">
        <v>6</v>
      </c>
      <c r="G12" s="630">
        <v>7</v>
      </c>
      <c r="H12" s="630">
        <v>8</v>
      </c>
      <c r="I12" s="630">
        <v>9</v>
      </c>
      <c r="J12" s="630">
        <v>10</v>
      </c>
      <c r="K12" s="630">
        <v>11</v>
      </c>
      <c r="L12" s="630">
        <v>12</v>
      </c>
      <c r="M12" s="630">
        <v>13</v>
      </c>
    </row>
    <row r="13" spans="1:23" s="636" customFormat="1" ht="19.5" customHeight="1">
      <c r="A13" s="631">
        <v>1</v>
      </c>
      <c r="B13" s="632" t="s">
        <v>1036</v>
      </c>
      <c r="C13" s="633">
        <v>26.673398236757642</v>
      </c>
      <c r="D13" s="633">
        <v>9.0894484582936883</v>
      </c>
      <c r="E13" s="633">
        <v>9.7077840816468335</v>
      </c>
      <c r="F13" s="633">
        <v>555.95000000000005</v>
      </c>
      <c r="G13" s="633">
        <v>11.972999999999999</v>
      </c>
      <c r="H13" s="633">
        <v>416.96249999999998</v>
      </c>
      <c r="I13" s="633">
        <v>8.9797499999999992</v>
      </c>
      <c r="J13" s="633">
        <f>G13-I13</f>
        <v>2.9932499999999997</v>
      </c>
      <c r="K13" s="634">
        <f>D13+E13-I13</f>
        <v>9.8174825399405243</v>
      </c>
      <c r="L13" s="633">
        <v>0</v>
      </c>
      <c r="M13" s="633">
        <v>0</v>
      </c>
      <c r="N13" s="635">
        <f>I13*90/100</f>
        <v>8.0817749999999986</v>
      </c>
      <c r="O13" s="627">
        <f>H13*90/100</f>
        <v>375.26625000000001</v>
      </c>
      <c r="P13" s="627"/>
      <c r="Q13" s="635">
        <f>H13*750/100000</f>
        <v>3.1272187499999999</v>
      </c>
      <c r="S13" s="637">
        <f>D13+E13</f>
        <v>18.797232539940524</v>
      </c>
      <c r="T13" s="637">
        <f>F13*75/100</f>
        <v>416.96249999999998</v>
      </c>
      <c r="U13" s="637">
        <f>G13*75/100</f>
        <v>8.9797499999999992</v>
      </c>
      <c r="W13" s="637">
        <f>F13*750/100000</f>
        <v>4.1696250000000008</v>
      </c>
    </row>
    <row r="14" spans="1:23" s="638" customFormat="1" ht="19.5" customHeight="1">
      <c r="A14" s="631">
        <v>2</v>
      </c>
      <c r="B14" s="632" t="s">
        <v>876</v>
      </c>
      <c r="C14" s="633">
        <v>63.851333789421076</v>
      </c>
      <c r="D14" s="633">
        <v>15.992563113277455</v>
      </c>
      <c r="E14" s="633">
        <v>23.238694831866635</v>
      </c>
      <c r="F14" s="633">
        <v>1730.99</v>
      </c>
      <c r="G14" s="633">
        <v>37.273899999999998</v>
      </c>
      <c r="H14" s="633">
        <v>1298.2425000000001</v>
      </c>
      <c r="I14" s="633">
        <v>27.955425000000002</v>
      </c>
      <c r="J14" s="633">
        <f t="shared" ref="J14:J63" si="0">G14-I14</f>
        <v>9.3184749999999958</v>
      </c>
      <c r="K14" s="634">
        <f t="shared" ref="K14:K63" si="1">D14+E14-I14</f>
        <v>11.275832945144092</v>
      </c>
      <c r="L14" s="633">
        <v>0</v>
      </c>
      <c r="M14" s="633">
        <v>0</v>
      </c>
      <c r="N14" s="635">
        <f t="shared" ref="N14:N63" si="2">I14*90/100</f>
        <v>25.159882500000002</v>
      </c>
      <c r="O14" s="627">
        <f t="shared" ref="O14:O63" si="3">H14*90/100</f>
        <v>1168.4182500000002</v>
      </c>
      <c r="P14" s="627"/>
      <c r="Q14" s="635">
        <f t="shared" ref="Q14:Q63" si="4">H14*750/100000</f>
        <v>9.7368187499999994</v>
      </c>
      <c r="S14" s="637">
        <f t="shared" ref="S14:S63" si="5">D14+E14</f>
        <v>39.231257945144094</v>
      </c>
      <c r="T14" s="637">
        <f t="shared" ref="T14:U64" si="6">F14*75/100</f>
        <v>1298.2425000000001</v>
      </c>
      <c r="U14" s="637">
        <f t="shared" si="6"/>
        <v>27.955425000000002</v>
      </c>
      <c r="W14" s="637">
        <f t="shared" ref="W14:W64" si="7">F14*750/100000</f>
        <v>12.982424999999999</v>
      </c>
    </row>
    <row r="15" spans="1:23" s="638" customFormat="1" ht="19.5" customHeight="1">
      <c r="A15" s="631">
        <v>3</v>
      </c>
      <c r="B15" s="639" t="s">
        <v>1020</v>
      </c>
      <c r="C15" s="633">
        <v>35.235920250563204</v>
      </c>
      <c r="D15" s="633">
        <v>-4.9799409094471727</v>
      </c>
      <c r="E15" s="633">
        <v>12.824114223256734</v>
      </c>
      <c r="F15" s="633">
        <v>946.83</v>
      </c>
      <c r="G15" s="633">
        <v>26.958300000000001</v>
      </c>
      <c r="H15" s="633">
        <v>710.12249999999995</v>
      </c>
      <c r="I15" s="633">
        <v>20.218725000000003</v>
      </c>
      <c r="J15" s="633">
        <f t="shared" si="0"/>
        <v>6.7395749999999985</v>
      </c>
      <c r="K15" s="634">
        <f t="shared" si="1"/>
        <v>-12.374551686190442</v>
      </c>
      <c r="L15" s="633">
        <v>0</v>
      </c>
      <c r="M15" s="633">
        <v>0</v>
      </c>
      <c r="N15" s="635">
        <f t="shared" si="2"/>
        <v>18.196852500000002</v>
      </c>
      <c r="O15" s="627">
        <f t="shared" si="3"/>
        <v>639.11024999999995</v>
      </c>
      <c r="P15" s="627"/>
      <c r="Q15" s="635">
        <f t="shared" si="4"/>
        <v>5.3259187499999996</v>
      </c>
      <c r="S15" s="637">
        <f t="shared" si="5"/>
        <v>7.8441733138095611</v>
      </c>
      <c r="T15" s="637">
        <f t="shared" si="6"/>
        <v>710.12249999999995</v>
      </c>
      <c r="U15" s="637">
        <f t="shared" si="6"/>
        <v>20.218725000000003</v>
      </c>
      <c r="W15" s="637">
        <f t="shared" si="7"/>
        <v>7.1012250000000003</v>
      </c>
    </row>
    <row r="16" spans="1:23" s="638" customFormat="1" ht="19.5" customHeight="1">
      <c r="A16" s="631">
        <v>4</v>
      </c>
      <c r="B16" s="640" t="s">
        <v>878</v>
      </c>
      <c r="C16" s="633">
        <v>29.607310320499629</v>
      </c>
      <c r="D16" s="633">
        <v>1.5625164673958096</v>
      </c>
      <c r="E16" s="633">
        <v>10.775581471791597</v>
      </c>
      <c r="F16" s="633">
        <v>940.74000000000012</v>
      </c>
      <c r="G16" s="633">
        <v>20.683400000000002</v>
      </c>
      <c r="H16" s="633">
        <v>705.55500000000018</v>
      </c>
      <c r="I16" s="633">
        <v>15.512550000000001</v>
      </c>
      <c r="J16" s="633">
        <f t="shared" si="0"/>
        <v>5.1708500000000015</v>
      </c>
      <c r="K16" s="634">
        <f t="shared" si="1"/>
        <v>-3.1744520608125946</v>
      </c>
      <c r="L16" s="633">
        <v>0</v>
      </c>
      <c r="M16" s="633">
        <v>0</v>
      </c>
      <c r="N16" s="635">
        <f t="shared" si="2"/>
        <v>13.961295</v>
      </c>
      <c r="O16" s="627">
        <f t="shared" si="3"/>
        <v>634.99950000000024</v>
      </c>
      <c r="P16" s="627"/>
      <c r="Q16" s="635">
        <f t="shared" si="4"/>
        <v>5.291662500000001</v>
      </c>
      <c r="S16" s="637">
        <f t="shared" si="5"/>
        <v>12.338097939187406</v>
      </c>
      <c r="T16" s="637">
        <f t="shared" si="6"/>
        <v>705.55500000000018</v>
      </c>
      <c r="U16" s="637">
        <f t="shared" si="6"/>
        <v>15.512550000000001</v>
      </c>
      <c r="W16" s="637">
        <f t="shared" si="7"/>
        <v>7.0555500000000011</v>
      </c>
    </row>
    <row r="17" spans="1:23" s="638" customFormat="1" ht="19.5" customHeight="1">
      <c r="A17" s="631">
        <v>5</v>
      </c>
      <c r="B17" s="641" t="s">
        <v>879</v>
      </c>
      <c r="C17" s="633">
        <v>79.481120372424144</v>
      </c>
      <c r="D17" s="633">
        <v>20.146750642543211</v>
      </c>
      <c r="E17" s="633">
        <v>28.9271561236461</v>
      </c>
      <c r="F17" s="633">
        <v>1962.7300000000002</v>
      </c>
      <c r="G17" s="633">
        <v>42.261200000000009</v>
      </c>
      <c r="H17" s="633">
        <v>1472.0475000000004</v>
      </c>
      <c r="I17" s="633">
        <v>31.695900000000005</v>
      </c>
      <c r="J17" s="633">
        <f t="shared" si="0"/>
        <v>10.565300000000004</v>
      </c>
      <c r="K17" s="634">
        <f t="shared" si="1"/>
        <v>17.378006766189305</v>
      </c>
      <c r="L17" s="633">
        <v>0</v>
      </c>
      <c r="M17" s="633">
        <v>0</v>
      </c>
      <c r="N17" s="635">
        <f t="shared" si="2"/>
        <v>28.526310000000002</v>
      </c>
      <c r="O17" s="627">
        <f t="shared" si="3"/>
        <v>1324.8427500000003</v>
      </c>
      <c r="P17" s="627"/>
      <c r="Q17" s="635">
        <f t="shared" si="4"/>
        <v>11.040356250000002</v>
      </c>
      <c r="S17" s="637">
        <f t="shared" si="5"/>
        <v>49.07390676618931</v>
      </c>
      <c r="T17" s="637">
        <f t="shared" si="6"/>
        <v>1472.0475000000004</v>
      </c>
      <c r="U17" s="637">
        <f t="shared" si="6"/>
        <v>31.695900000000005</v>
      </c>
      <c r="W17" s="637">
        <f t="shared" si="7"/>
        <v>14.720475000000002</v>
      </c>
    </row>
    <row r="18" spans="1:23" s="643" customFormat="1" ht="19.5" customHeight="1">
      <c r="A18" s="631">
        <v>6</v>
      </c>
      <c r="B18" s="641" t="s">
        <v>880</v>
      </c>
      <c r="C18" s="633">
        <v>88.049706972530515</v>
      </c>
      <c r="D18" s="633">
        <v>5.7395895430565815</v>
      </c>
      <c r="E18" s="633">
        <v>32.045693471620559</v>
      </c>
      <c r="F18" s="633">
        <v>2165.98</v>
      </c>
      <c r="G18" s="633">
        <v>61.644400000000005</v>
      </c>
      <c r="H18" s="633">
        <v>1624.4849999999999</v>
      </c>
      <c r="I18" s="633">
        <v>46.2333</v>
      </c>
      <c r="J18" s="633">
        <f t="shared" si="0"/>
        <v>15.411100000000005</v>
      </c>
      <c r="K18" s="634">
        <f t="shared" si="1"/>
        <v>-8.4480169853228588</v>
      </c>
      <c r="L18" s="633">
        <v>0</v>
      </c>
      <c r="M18" s="633">
        <v>0</v>
      </c>
      <c r="N18" s="635">
        <f t="shared" si="2"/>
        <v>41.609970000000004</v>
      </c>
      <c r="O18" s="627">
        <f t="shared" si="3"/>
        <v>1462.0364999999999</v>
      </c>
      <c r="P18" s="642"/>
      <c r="Q18" s="635">
        <f t="shared" si="4"/>
        <v>12.1836375</v>
      </c>
      <c r="S18" s="637">
        <f t="shared" si="5"/>
        <v>37.785283014677141</v>
      </c>
      <c r="T18" s="637">
        <f t="shared" si="6"/>
        <v>1624.4849999999999</v>
      </c>
      <c r="U18" s="637">
        <f t="shared" si="6"/>
        <v>46.2333</v>
      </c>
      <c r="W18" s="637">
        <f t="shared" si="7"/>
        <v>16.24485</v>
      </c>
    </row>
    <row r="19" spans="1:23" s="643" customFormat="1" ht="19.5" customHeight="1">
      <c r="A19" s="631">
        <v>7</v>
      </c>
      <c r="B19" s="641" t="s">
        <v>881</v>
      </c>
      <c r="C19" s="633">
        <v>81.612485535693764</v>
      </c>
      <c r="D19" s="633">
        <v>10.767089397404575</v>
      </c>
      <c r="E19" s="633">
        <v>29.702866538213826</v>
      </c>
      <c r="F19" s="633">
        <v>2510.38</v>
      </c>
      <c r="G19" s="633">
        <v>54.0685</v>
      </c>
      <c r="H19" s="633">
        <v>1882.7850000000001</v>
      </c>
      <c r="I19" s="633">
        <v>40.551375</v>
      </c>
      <c r="J19" s="633">
        <f t="shared" si="0"/>
        <v>13.517125</v>
      </c>
      <c r="K19" s="634">
        <f t="shared" si="1"/>
        <v>-8.1419064381599071E-2</v>
      </c>
      <c r="L19" s="633">
        <v>0</v>
      </c>
      <c r="M19" s="633">
        <v>0</v>
      </c>
      <c r="N19" s="635">
        <f t="shared" si="2"/>
        <v>36.496237499999999</v>
      </c>
      <c r="O19" s="627">
        <f t="shared" si="3"/>
        <v>1694.5065</v>
      </c>
      <c r="P19" s="642"/>
      <c r="Q19" s="635">
        <f t="shared" si="4"/>
        <v>14.1208875</v>
      </c>
      <c r="S19" s="637">
        <f t="shared" si="5"/>
        <v>40.469955935618401</v>
      </c>
      <c r="T19" s="637">
        <f t="shared" si="6"/>
        <v>1882.7850000000001</v>
      </c>
      <c r="U19" s="637">
        <f t="shared" si="6"/>
        <v>40.551375</v>
      </c>
      <c r="W19" s="637">
        <f t="shared" si="7"/>
        <v>18.827850000000002</v>
      </c>
    </row>
    <row r="20" spans="1:23" s="638" customFormat="1" ht="19.5" customHeight="1">
      <c r="A20" s="631">
        <v>8</v>
      </c>
      <c r="B20" s="641" t="s">
        <v>882</v>
      </c>
      <c r="C20" s="633">
        <v>59.569062018134829</v>
      </c>
      <c r="D20" s="633">
        <v>-3.60262098772737</v>
      </c>
      <c r="E20" s="633">
        <v>21.680161893334258</v>
      </c>
      <c r="F20" s="633">
        <v>1449.95</v>
      </c>
      <c r="G20" s="633">
        <v>31.214300000000001</v>
      </c>
      <c r="H20" s="633">
        <v>1087.4625000000001</v>
      </c>
      <c r="I20" s="633">
        <v>23.410725000000003</v>
      </c>
      <c r="J20" s="633">
        <f t="shared" si="0"/>
        <v>7.8035749999999986</v>
      </c>
      <c r="K20" s="634">
        <f t="shared" si="1"/>
        <v>-5.3331840943931148</v>
      </c>
      <c r="L20" s="633">
        <v>0</v>
      </c>
      <c r="M20" s="633">
        <v>0</v>
      </c>
      <c r="N20" s="635">
        <f t="shared" si="2"/>
        <v>21.069652500000004</v>
      </c>
      <c r="O20" s="627">
        <f t="shared" si="3"/>
        <v>978.71625000000017</v>
      </c>
      <c r="P20" s="627"/>
      <c r="Q20" s="635">
        <f t="shared" si="4"/>
        <v>8.1559687500000013</v>
      </c>
      <c r="S20" s="637">
        <f t="shared" si="5"/>
        <v>18.077540905606888</v>
      </c>
      <c r="T20" s="637">
        <f t="shared" si="6"/>
        <v>1087.4625000000001</v>
      </c>
      <c r="U20" s="637">
        <f t="shared" si="6"/>
        <v>23.410725000000003</v>
      </c>
      <c r="W20" s="637">
        <f t="shared" si="7"/>
        <v>10.874625</v>
      </c>
    </row>
    <row r="21" spans="1:23" s="638" customFormat="1" ht="19.5" customHeight="1">
      <c r="A21" s="631">
        <v>9</v>
      </c>
      <c r="B21" s="641" t="s">
        <v>883</v>
      </c>
      <c r="C21" s="633">
        <v>58.954517272987225</v>
      </c>
      <c r="D21" s="633">
        <v>16.329604132089969</v>
      </c>
      <c r="E21" s="633">
        <v>21.456498315058646</v>
      </c>
      <c r="F21" s="633">
        <v>1228.71</v>
      </c>
      <c r="G21" s="633">
        <v>28.689699999999995</v>
      </c>
      <c r="H21" s="633">
        <v>921.53250000000003</v>
      </c>
      <c r="I21" s="633">
        <v>21.517274999999994</v>
      </c>
      <c r="J21" s="633">
        <f t="shared" si="0"/>
        <v>7.1724250000000005</v>
      </c>
      <c r="K21" s="634">
        <f t="shared" si="1"/>
        <v>16.26882744714862</v>
      </c>
      <c r="L21" s="633">
        <v>0</v>
      </c>
      <c r="M21" s="633">
        <v>0</v>
      </c>
      <c r="N21" s="635">
        <f t="shared" si="2"/>
        <v>19.365547499999995</v>
      </c>
      <c r="O21" s="627">
        <f t="shared" si="3"/>
        <v>829.37925000000007</v>
      </c>
      <c r="P21" s="627"/>
      <c r="Q21" s="635">
        <f t="shared" si="4"/>
        <v>6.91149375</v>
      </c>
      <c r="S21" s="637">
        <f t="shared" si="5"/>
        <v>37.786102447148615</v>
      </c>
      <c r="T21" s="637">
        <f t="shared" si="6"/>
        <v>921.53250000000003</v>
      </c>
      <c r="U21" s="637">
        <f t="shared" si="6"/>
        <v>21.517274999999994</v>
      </c>
      <c r="W21" s="637">
        <f t="shared" si="7"/>
        <v>9.215325</v>
      </c>
    </row>
    <row r="22" spans="1:23" s="638" customFormat="1" ht="19.5" customHeight="1">
      <c r="A22" s="631">
        <v>10</v>
      </c>
      <c r="B22" s="641" t="s">
        <v>884</v>
      </c>
      <c r="C22" s="633">
        <v>35.808686734527534</v>
      </c>
      <c r="D22" s="633">
        <v>5.462885982248487</v>
      </c>
      <c r="E22" s="633">
        <v>13.032572602132031</v>
      </c>
      <c r="F22" s="633">
        <v>961.31999999999994</v>
      </c>
      <c r="G22" s="633">
        <v>21.316500000000001</v>
      </c>
      <c r="H22" s="633">
        <v>720.99</v>
      </c>
      <c r="I22" s="633">
        <v>15.987375000000002</v>
      </c>
      <c r="J22" s="633">
        <f t="shared" si="0"/>
        <v>5.3291249999999994</v>
      </c>
      <c r="K22" s="634">
        <f t="shared" si="1"/>
        <v>2.5080835843805165</v>
      </c>
      <c r="L22" s="633">
        <v>0</v>
      </c>
      <c r="M22" s="633">
        <v>0</v>
      </c>
      <c r="N22" s="635">
        <f t="shared" si="2"/>
        <v>14.388637500000002</v>
      </c>
      <c r="O22" s="627">
        <f t="shared" si="3"/>
        <v>648.89099999999996</v>
      </c>
      <c r="P22" s="627"/>
      <c r="Q22" s="635">
        <f t="shared" si="4"/>
        <v>5.4074249999999999</v>
      </c>
      <c r="S22" s="637">
        <f t="shared" si="5"/>
        <v>18.495458584380518</v>
      </c>
      <c r="T22" s="637">
        <f t="shared" si="6"/>
        <v>720.99</v>
      </c>
      <c r="U22" s="637">
        <f t="shared" si="6"/>
        <v>15.987375000000002</v>
      </c>
      <c r="W22" s="637">
        <f t="shared" si="7"/>
        <v>7.2099000000000002</v>
      </c>
    </row>
    <row r="23" spans="1:23" s="638" customFormat="1" ht="19.5" customHeight="1">
      <c r="A23" s="631">
        <v>11</v>
      </c>
      <c r="B23" s="641" t="s">
        <v>885</v>
      </c>
      <c r="C23" s="633">
        <v>97.621645683957908</v>
      </c>
      <c r="D23" s="633">
        <v>36.497794391671107</v>
      </c>
      <c r="E23" s="633">
        <v>35.529400850354222</v>
      </c>
      <c r="F23" s="633">
        <v>2842.9700000000003</v>
      </c>
      <c r="G23" s="633">
        <v>61.304299999999998</v>
      </c>
      <c r="H23" s="633">
        <v>2132.2275000000004</v>
      </c>
      <c r="I23" s="633">
        <v>45.978225000000002</v>
      </c>
      <c r="J23" s="633">
        <f t="shared" si="0"/>
        <v>15.326074999999996</v>
      </c>
      <c r="K23" s="634">
        <f t="shared" si="1"/>
        <v>26.048970242025327</v>
      </c>
      <c r="L23" s="633">
        <v>0</v>
      </c>
      <c r="M23" s="633">
        <v>0</v>
      </c>
      <c r="N23" s="635">
        <f t="shared" si="2"/>
        <v>41.380402500000002</v>
      </c>
      <c r="O23" s="627">
        <f t="shared" si="3"/>
        <v>1919.0047500000003</v>
      </c>
      <c r="P23" s="627"/>
      <c r="Q23" s="635">
        <f t="shared" si="4"/>
        <v>15.991706250000002</v>
      </c>
      <c r="S23" s="637">
        <f t="shared" si="5"/>
        <v>72.027195242025329</v>
      </c>
      <c r="T23" s="637">
        <f t="shared" si="6"/>
        <v>2132.2275000000004</v>
      </c>
      <c r="U23" s="637">
        <f t="shared" si="6"/>
        <v>45.978225000000002</v>
      </c>
      <c r="W23" s="637">
        <f t="shared" si="7"/>
        <v>21.322275000000001</v>
      </c>
    </row>
    <row r="24" spans="1:23" s="638" customFormat="1" ht="19.5" customHeight="1">
      <c r="A24" s="631">
        <v>12</v>
      </c>
      <c r="B24" s="641" t="s">
        <v>886</v>
      </c>
      <c r="C24" s="633">
        <v>101.53936843427392</v>
      </c>
      <c r="D24" s="633">
        <v>17.955510466880213</v>
      </c>
      <c r="E24" s="633">
        <v>36.955256161861264</v>
      </c>
      <c r="F24" s="633">
        <v>2628.65</v>
      </c>
      <c r="G24" s="633">
        <v>56.622399999999999</v>
      </c>
      <c r="H24" s="633">
        <v>1971.4875</v>
      </c>
      <c r="I24" s="633">
        <v>42.466800000000006</v>
      </c>
      <c r="J24" s="633">
        <f t="shared" si="0"/>
        <v>14.155599999999993</v>
      </c>
      <c r="K24" s="634">
        <f t="shared" si="1"/>
        <v>12.443966628741471</v>
      </c>
      <c r="L24" s="633">
        <v>0</v>
      </c>
      <c r="M24" s="633">
        <v>0</v>
      </c>
      <c r="N24" s="635">
        <f t="shared" si="2"/>
        <v>38.220120000000009</v>
      </c>
      <c r="O24" s="627">
        <f t="shared" si="3"/>
        <v>1774.3387499999999</v>
      </c>
      <c r="P24" s="627"/>
      <c r="Q24" s="635">
        <f t="shared" si="4"/>
        <v>14.786156249999999</v>
      </c>
      <c r="S24" s="637">
        <f t="shared" si="5"/>
        <v>54.910766628741477</v>
      </c>
      <c r="T24" s="637">
        <f t="shared" si="6"/>
        <v>1971.4875</v>
      </c>
      <c r="U24" s="637">
        <f t="shared" si="6"/>
        <v>42.466800000000006</v>
      </c>
      <c r="W24" s="637">
        <f t="shared" si="7"/>
        <v>19.714874999999999</v>
      </c>
    </row>
    <row r="25" spans="1:23" s="638" customFormat="1" ht="19.5" customHeight="1">
      <c r="A25" s="631">
        <v>13</v>
      </c>
      <c r="B25" s="641" t="s">
        <v>887</v>
      </c>
      <c r="C25" s="633">
        <v>67.755579681290868</v>
      </c>
      <c r="D25" s="633">
        <v>12.868101020288307</v>
      </c>
      <c r="E25" s="633">
        <v>24.659645240341316</v>
      </c>
      <c r="F25" s="633">
        <v>1846.1200000000001</v>
      </c>
      <c r="G25" s="633">
        <v>40.122900000000001</v>
      </c>
      <c r="H25" s="633">
        <v>1384.59</v>
      </c>
      <c r="I25" s="633">
        <v>30.092175000000001</v>
      </c>
      <c r="J25" s="633">
        <f t="shared" si="0"/>
        <v>10.030725</v>
      </c>
      <c r="K25" s="634">
        <f t="shared" si="1"/>
        <v>7.4355712606296258</v>
      </c>
      <c r="L25" s="633">
        <v>0</v>
      </c>
      <c r="M25" s="633">
        <v>0</v>
      </c>
      <c r="N25" s="635">
        <f t="shared" si="2"/>
        <v>27.082957500000003</v>
      </c>
      <c r="O25" s="627">
        <f t="shared" si="3"/>
        <v>1246.1309999999999</v>
      </c>
      <c r="P25" s="627"/>
      <c r="Q25" s="635">
        <f t="shared" si="4"/>
        <v>10.384424999999998</v>
      </c>
      <c r="S25" s="637">
        <f t="shared" si="5"/>
        <v>37.527746260629627</v>
      </c>
      <c r="T25" s="637">
        <f t="shared" si="6"/>
        <v>1384.59</v>
      </c>
      <c r="U25" s="637">
        <f t="shared" si="6"/>
        <v>30.092175000000001</v>
      </c>
      <c r="W25" s="637">
        <f t="shared" si="7"/>
        <v>13.8459</v>
      </c>
    </row>
    <row r="26" spans="1:23" s="638" customFormat="1" ht="19.5" customHeight="1">
      <c r="A26" s="631">
        <v>14</v>
      </c>
      <c r="B26" s="641" t="s">
        <v>888</v>
      </c>
      <c r="C26" s="633">
        <v>31.171973586105715</v>
      </c>
      <c r="D26" s="633">
        <v>3.6846065481172907</v>
      </c>
      <c r="E26" s="633">
        <v>11.345040713848586</v>
      </c>
      <c r="F26" s="633">
        <v>939.54000000000008</v>
      </c>
      <c r="G26" s="633">
        <v>20.236600000000003</v>
      </c>
      <c r="H26" s="633">
        <v>704.65499999999997</v>
      </c>
      <c r="I26" s="633">
        <v>15.17745</v>
      </c>
      <c r="J26" s="633">
        <f t="shared" si="0"/>
        <v>5.0591500000000025</v>
      </c>
      <c r="K26" s="634">
        <f t="shared" si="1"/>
        <v>-0.14780273803412314</v>
      </c>
      <c r="L26" s="633">
        <v>0</v>
      </c>
      <c r="M26" s="633">
        <v>0</v>
      </c>
      <c r="N26" s="635">
        <f t="shared" si="2"/>
        <v>13.659705000000001</v>
      </c>
      <c r="O26" s="627">
        <f t="shared" si="3"/>
        <v>634.18949999999995</v>
      </c>
      <c r="P26" s="627"/>
      <c r="Q26" s="635">
        <f t="shared" si="4"/>
        <v>5.2849124999999999</v>
      </c>
      <c r="S26" s="637">
        <f t="shared" si="5"/>
        <v>15.029647261965877</v>
      </c>
      <c r="T26" s="637">
        <f t="shared" si="6"/>
        <v>704.65499999999997</v>
      </c>
      <c r="U26" s="637">
        <f t="shared" si="6"/>
        <v>15.17745</v>
      </c>
      <c r="W26" s="637">
        <f t="shared" si="7"/>
        <v>7.0465499999999999</v>
      </c>
    </row>
    <row r="27" spans="1:23" s="638" customFormat="1" ht="19.5" customHeight="1">
      <c r="A27" s="631">
        <v>15</v>
      </c>
      <c r="B27" s="641" t="s">
        <v>889</v>
      </c>
      <c r="C27" s="633">
        <v>60.255707955969719</v>
      </c>
      <c r="D27" s="633">
        <v>12.838020884304214</v>
      </c>
      <c r="E27" s="633">
        <v>21.930066702832999</v>
      </c>
      <c r="F27" s="633">
        <v>1501.68</v>
      </c>
      <c r="G27" s="633">
        <v>32.456499999999998</v>
      </c>
      <c r="H27" s="633">
        <v>1126.26</v>
      </c>
      <c r="I27" s="633">
        <v>24.342374999999997</v>
      </c>
      <c r="J27" s="633">
        <f t="shared" si="0"/>
        <v>8.1141250000000014</v>
      </c>
      <c r="K27" s="634">
        <f t="shared" si="1"/>
        <v>10.42571258713722</v>
      </c>
      <c r="L27" s="633">
        <v>0</v>
      </c>
      <c r="M27" s="633">
        <v>0</v>
      </c>
      <c r="N27" s="635">
        <f t="shared" si="2"/>
        <v>21.908137499999999</v>
      </c>
      <c r="O27" s="627">
        <f t="shared" si="3"/>
        <v>1013.6339999999999</v>
      </c>
      <c r="P27" s="627"/>
      <c r="Q27" s="635">
        <f t="shared" si="4"/>
        <v>8.4469499999999993</v>
      </c>
      <c r="S27" s="637">
        <f t="shared" si="5"/>
        <v>34.768087587137217</v>
      </c>
      <c r="T27" s="637">
        <f t="shared" si="6"/>
        <v>1126.26</v>
      </c>
      <c r="U27" s="637">
        <f t="shared" si="6"/>
        <v>24.342374999999997</v>
      </c>
      <c r="W27" s="637">
        <f t="shared" si="7"/>
        <v>11.262600000000001</v>
      </c>
    </row>
    <row r="28" spans="1:23" s="638" customFormat="1" ht="19.5" customHeight="1">
      <c r="A28" s="631">
        <v>16</v>
      </c>
      <c r="B28" s="641" t="s">
        <v>890</v>
      </c>
      <c r="C28" s="633">
        <v>97.420840493109239</v>
      </c>
      <c r="D28" s="633">
        <v>7.4147468073904577</v>
      </c>
      <c r="E28" s="633">
        <v>35.456317795172062</v>
      </c>
      <c r="F28" s="633">
        <v>2747.47</v>
      </c>
      <c r="G28" s="633">
        <v>59.173900000000003</v>
      </c>
      <c r="H28" s="633">
        <v>2060.6024999999995</v>
      </c>
      <c r="I28" s="633">
        <v>44.380425000000002</v>
      </c>
      <c r="J28" s="633">
        <f t="shared" si="0"/>
        <v>14.793475000000001</v>
      </c>
      <c r="K28" s="634">
        <f t="shared" si="1"/>
        <v>-1.509360397437483</v>
      </c>
      <c r="L28" s="633">
        <v>0</v>
      </c>
      <c r="M28" s="633">
        <v>0</v>
      </c>
      <c r="N28" s="635">
        <f t="shared" si="2"/>
        <v>39.942382500000001</v>
      </c>
      <c r="O28" s="627">
        <f t="shared" si="3"/>
        <v>1854.5422499999995</v>
      </c>
      <c r="P28" s="627"/>
      <c r="Q28" s="635">
        <f t="shared" si="4"/>
        <v>15.454518749999995</v>
      </c>
      <c r="S28" s="637">
        <f t="shared" si="5"/>
        <v>42.871064602562519</v>
      </c>
      <c r="T28" s="637">
        <f t="shared" si="6"/>
        <v>2060.6024999999995</v>
      </c>
      <c r="U28" s="637">
        <f t="shared" si="6"/>
        <v>44.380425000000002</v>
      </c>
      <c r="W28" s="637">
        <f t="shared" si="7"/>
        <v>20.606024999999999</v>
      </c>
    </row>
    <row r="29" spans="1:23" s="638" customFormat="1" ht="19.5" customHeight="1">
      <c r="A29" s="631">
        <v>17</v>
      </c>
      <c r="B29" s="641" t="s">
        <v>891</v>
      </c>
      <c r="C29" s="633">
        <v>54.135866535541439</v>
      </c>
      <c r="D29" s="633">
        <v>-6.6772965813326692</v>
      </c>
      <c r="E29" s="633">
        <v>19.702750235838341</v>
      </c>
      <c r="F29" s="633">
        <v>1478.0000000000002</v>
      </c>
      <c r="G29" s="633">
        <v>41.920900000000003</v>
      </c>
      <c r="H29" s="633">
        <v>1108.5000000000002</v>
      </c>
      <c r="I29" s="633">
        <v>31.440675000000002</v>
      </c>
      <c r="J29" s="633">
        <f t="shared" si="0"/>
        <v>10.480225000000001</v>
      </c>
      <c r="K29" s="634">
        <f t="shared" si="1"/>
        <v>-18.415221345494331</v>
      </c>
      <c r="L29" s="633">
        <v>0</v>
      </c>
      <c r="M29" s="633">
        <v>0</v>
      </c>
      <c r="N29" s="635">
        <f t="shared" si="2"/>
        <v>28.2966075</v>
      </c>
      <c r="O29" s="627">
        <f t="shared" si="3"/>
        <v>997.65000000000009</v>
      </c>
      <c r="P29" s="627"/>
      <c r="Q29" s="635">
        <f t="shared" si="4"/>
        <v>8.3137500000000006</v>
      </c>
      <c r="S29" s="637">
        <f t="shared" si="5"/>
        <v>13.025453654505672</v>
      </c>
      <c r="T29" s="637">
        <f t="shared" si="6"/>
        <v>1108.5000000000002</v>
      </c>
      <c r="U29" s="637">
        <f t="shared" si="6"/>
        <v>31.440675000000002</v>
      </c>
      <c r="W29" s="637">
        <f t="shared" si="7"/>
        <v>11.085000000000003</v>
      </c>
    </row>
    <row r="30" spans="1:23" s="638" customFormat="1" ht="19.5" customHeight="1">
      <c r="A30" s="631">
        <v>18</v>
      </c>
      <c r="B30" s="641" t="s">
        <v>892</v>
      </c>
      <c r="C30" s="633">
        <v>55.254445786577655</v>
      </c>
      <c r="D30" s="633">
        <v>9.0353233219377671</v>
      </c>
      <c r="E30" s="633">
        <v>20.109857187524216</v>
      </c>
      <c r="F30" s="633">
        <v>1621.33</v>
      </c>
      <c r="G30" s="633">
        <v>35.417200000000001</v>
      </c>
      <c r="H30" s="633">
        <v>1215.9974999999999</v>
      </c>
      <c r="I30" s="633">
        <v>26.562899999999999</v>
      </c>
      <c r="J30" s="633">
        <f t="shared" si="0"/>
        <v>8.8543000000000021</v>
      </c>
      <c r="K30" s="634">
        <f t="shared" si="1"/>
        <v>2.5822805094619845</v>
      </c>
      <c r="L30" s="633">
        <v>0</v>
      </c>
      <c r="M30" s="633">
        <v>0</v>
      </c>
      <c r="N30" s="635">
        <f t="shared" si="2"/>
        <v>23.906610000000001</v>
      </c>
      <c r="O30" s="627">
        <f t="shared" si="3"/>
        <v>1094.3977499999999</v>
      </c>
      <c r="P30" s="627"/>
      <c r="Q30" s="635">
        <f t="shared" si="4"/>
        <v>9.1199812500000004</v>
      </c>
      <c r="S30" s="637">
        <f t="shared" si="5"/>
        <v>29.145180509461984</v>
      </c>
      <c r="T30" s="637">
        <f t="shared" si="6"/>
        <v>1215.9974999999999</v>
      </c>
      <c r="U30" s="637">
        <f t="shared" si="6"/>
        <v>26.562899999999999</v>
      </c>
      <c r="W30" s="637">
        <f t="shared" si="7"/>
        <v>12.159974999999999</v>
      </c>
    </row>
    <row r="31" spans="1:23" s="638" customFormat="1" ht="19.5" customHeight="1">
      <c r="A31" s="631">
        <v>19</v>
      </c>
      <c r="B31" s="641" t="s">
        <v>893</v>
      </c>
      <c r="C31" s="633">
        <v>51.699250528464951</v>
      </c>
      <c r="D31" s="633">
        <v>0.27741581095428103</v>
      </c>
      <c r="E31" s="633">
        <v>18.815943767587662</v>
      </c>
      <c r="F31" s="633">
        <v>1396.11</v>
      </c>
      <c r="G31" s="633">
        <v>31.785199999999996</v>
      </c>
      <c r="H31" s="633">
        <v>1047.0824999999998</v>
      </c>
      <c r="I31" s="633">
        <v>23.838899999999999</v>
      </c>
      <c r="J31" s="633">
        <f t="shared" si="0"/>
        <v>7.9462999999999973</v>
      </c>
      <c r="K31" s="634">
        <f t="shared" si="1"/>
        <v>-4.7455404214580561</v>
      </c>
      <c r="L31" s="633">
        <v>0</v>
      </c>
      <c r="M31" s="633">
        <v>0</v>
      </c>
      <c r="N31" s="635">
        <f t="shared" si="2"/>
        <v>21.455009999999998</v>
      </c>
      <c r="O31" s="627">
        <f t="shared" si="3"/>
        <v>942.37424999999973</v>
      </c>
      <c r="P31" s="627"/>
      <c r="Q31" s="635">
        <f t="shared" si="4"/>
        <v>7.8531187499999975</v>
      </c>
      <c r="S31" s="637">
        <f t="shared" si="5"/>
        <v>19.093359578541943</v>
      </c>
      <c r="T31" s="637">
        <f t="shared" si="6"/>
        <v>1047.0824999999998</v>
      </c>
      <c r="U31" s="637">
        <f t="shared" si="6"/>
        <v>23.838899999999999</v>
      </c>
      <c r="W31" s="637">
        <f t="shared" si="7"/>
        <v>10.470825</v>
      </c>
    </row>
    <row r="32" spans="1:23" s="638" customFormat="1" ht="19.5" customHeight="1">
      <c r="A32" s="631">
        <v>20</v>
      </c>
      <c r="B32" s="641" t="s">
        <v>894</v>
      </c>
      <c r="C32" s="633">
        <v>23.614825212388126</v>
      </c>
      <c r="D32" s="633">
        <v>1.4834982948069602</v>
      </c>
      <c r="E32" s="633">
        <v>8.5946163384527399</v>
      </c>
      <c r="F32" s="633">
        <v>728.22</v>
      </c>
      <c r="G32" s="633">
        <v>15.6867</v>
      </c>
      <c r="H32" s="633">
        <v>546.16499999999996</v>
      </c>
      <c r="I32" s="633">
        <v>11.765025000000001</v>
      </c>
      <c r="J32" s="633">
        <f t="shared" si="0"/>
        <v>3.9216749999999987</v>
      </c>
      <c r="K32" s="634">
        <f t="shared" si="1"/>
        <v>-1.6869103667403014</v>
      </c>
      <c r="L32" s="633">
        <v>0</v>
      </c>
      <c r="M32" s="633">
        <v>0</v>
      </c>
      <c r="N32" s="635">
        <f t="shared" si="2"/>
        <v>10.588522500000002</v>
      </c>
      <c r="O32" s="627">
        <f t="shared" si="3"/>
        <v>491.54849999999999</v>
      </c>
      <c r="P32" s="627">
        <f>P30*2000</f>
        <v>0</v>
      </c>
      <c r="Q32" s="635">
        <f t="shared" si="4"/>
        <v>4.0962375</v>
      </c>
      <c r="S32" s="637">
        <f t="shared" si="5"/>
        <v>10.0781146332597</v>
      </c>
      <c r="T32" s="637">
        <f t="shared" si="6"/>
        <v>546.16499999999996</v>
      </c>
      <c r="U32" s="637">
        <f t="shared" si="6"/>
        <v>11.765025000000001</v>
      </c>
      <c r="W32" s="637">
        <f t="shared" si="7"/>
        <v>5.4616499999999997</v>
      </c>
    </row>
    <row r="33" spans="1:23" s="638" customFormat="1" ht="19.5" customHeight="1">
      <c r="A33" s="631">
        <v>21</v>
      </c>
      <c r="B33" s="641" t="s">
        <v>895</v>
      </c>
      <c r="C33" s="633">
        <v>41.987152489196866</v>
      </c>
      <c r="D33" s="633">
        <v>15.356410446704707</v>
      </c>
      <c r="E33" s="633">
        <v>15.281225397317455</v>
      </c>
      <c r="F33" s="633">
        <v>1045.6400000000001</v>
      </c>
      <c r="G33" s="633">
        <v>22.523300000000003</v>
      </c>
      <c r="H33" s="633">
        <v>784.23000000000013</v>
      </c>
      <c r="I33" s="633">
        <v>16.892475000000001</v>
      </c>
      <c r="J33" s="633">
        <f t="shared" si="0"/>
        <v>5.6308250000000015</v>
      </c>
      <c r="K33" s="634">
        <f t="shared" si="1"/>
        <v>13.745160844022163</v>
      </c>
      <c r="L33" s="633">
        <v>0</v>
      </c>
      <c r="M33" s="633">
        <v>0</v>
      </c>
      <c r="N33" s="635">
        <f t="shared" si="2"/>
        <v>15.203227500000001</v>
      </c>
      <c r="O33" s="627">
        <f t="shared" si="3"/>
        <v>705.80700000000013</v>
      </c>
      <c r="P33" s="627"/>
      <c r="Q33" s="635">
        <f t="shared" si="4"/>
        <v>5.8817250000000012</v>
      </c>
      <c r="S33" s="637">
        <f t="shared" si="5"/>
        <v>30.637635844022164</v>
      </c>
      <c r="T33" s="637">
        <f t="shared" si="6"/>
        <v>784.23000000000013</v>
      </c>
      <c r="U33" s="637">
        <f t="shared" si="6"/>
        <v>16.892475000000001</v>
      </c>
      <c r="W33" s="637">
        <f t="shared" si="7"/>
        <v>7.8423000000000016</v>
      </c>
    </row>
    <row r="34" spans="1:23" s="638" customFormat="1" ht="19.5" customHeight="1">
      <c r="A34" s="631">
        <v>22</v>
      </c>
      <c r="B34" s="641" t="s">
        <v>896</v>
      </c>
      <c r="C34" s="633">
        <v>60.269184814415937</v>
      </c>
      <c r="D34" s="633">
        <v>1.9143843470065747</v>
      </c>
      <c r="E34" s="633">
        <v>21.934971605865361</v>
      </c>
      <c r="F34" s="633">
        <v>1697.3400000000001</v>
      </c>
      <c r="G34" s="633">
        <v>38.151400000000002</v>
      </c>
      <c r="H34" s="633">
        <v>1273.0050000000001</v>
      </c>
      <c r="I34" s="633">
        <v>28.61355</v>
      </c>
      <c r="J34" s="633">
        <f t="shared" si="0"/>
        <v>9.5378500000000024</v>
      </c>
      <c r="K34" s="634">
        <f t="shared" si="1"/>
        <v>-4.7641940471280648</v>
      </c>
      <c r="L34" s="633">
        <v>0</v>
      </c>
      <c r="M34" s="633">
        <v>0</v>
      </c>
      <c r="N34" s="635">
        <f t="shared" si="2"/>
        <v>25.752195</v>
      </c>
      <c r="O34" s="627">
        <f t="shared" si="3"/>
        <v>1145.7045000000001</v>
      </c>
      <c r="P34" s="627"/>
      <c r="Q34" s="635">
        <f t="shared" si="4"/>
        <v>9.5475375000000007</v>
      </c>
      <c r="S34" s="637">
        <f t="shared" si="5"/>
        <v>23.849355952871935</v>
      </c>
      <c r="T34" s="637">
        <f t="shared" si="6"/>
        <v>1273.0050000000001</v>
      </c>
      <c r="U34" s="637">
        <f t="shared" si="6"/>
        <v>28.61355</v>
      </c>
      <c r="W34" s="637">
        <f t="shared" si="7"/>
        <v>12.73005</v>
      </c>
    </row>
    <row r="35" spans="1:23" s="638" customFormat="1" ht="19.5" customHeight="1">
      <c r="A35" s="631">
        <v>23</v>
      </c>
      <c r="B35" s="641" t="s">
        <v>897</v>
      </c>
      <c r="C35" s="633">
        <v>74.882142427651743</v>
      </c>
      <c r="D35" s="633">
        <v>17.124476713312525</v>
      </c>
      <c r="E35" s="633">
        <v>27.253357963853265</v>
      </c>
      <c r="F35" s="633">
        <v>2084.54</v>
      </c>
      <c r="G35" s="633">
        <v>46.458900000000007</v>
      </c>
      <c r="H35" s="633">
        <v>1563.405</v>
      </c>
      <c r="I35" s="633">
        <v>34.844175000000007</v>
      </c>
      <c r="J35" s="633">
        <f t="shared" si="0"/>
        <v>11.614725</v>
      </c>
      <c r="K35" s="634">
        <f t="shared" si="1"/>
        <v>9.5336596771657867</v>
      </c>
      <c r="L35" s="633">
        <v>0</v>
      </c>
      <c r="M35" s="633">
        <v>0</v>
      </c>
      <c r="N35" s="635">
        <f t="shared" si="2"/>
        <v>31.359757500000004</v>
      </c>
      <c r="O35" s="627">
        <f t="shared" si="3"/>
        <v>1407.0645000000002</v>
      </c>
      <c r="P35" s="627"/>
      <c r="Q35" s="635">
        <f t="shared" si="4"/>
        <v>11.7255375</v>
      </c>
      <c r="S35" s="637">
        <f t="shared" si="5"/>
        <v>44.377834677165794</v>
      </c>
      <c r="T35" s="637">
        <f t="shared" si="6"/>
        <v>1563.405</v>
      </c>
      <c r="U35" s="637">
        <f t="shared" si="6"/>
        <v>34.844175000000007</v>
      </c>
      <c r="W35" s="637">
        <f t="shared" si="7"/>
        <v>15.63405</v>
      </c>
    </row>
    <row r="36" spans="1:23" s="638" customFormat="1" ht="19.5" customHeight="1">
      <c r="A36" s="631">
        <v>24</v>
      </c>
      <c r="B36" s="641" t="s">
        <v>898</v>
      </c>
      <c r="C36" s="633">
        <v>89.017345408969078</v>
      </c>
      <c r="D36" s="633">
        <v>27.100948207984928</v>
      </c>
      <c r="E36" s="633">
        <v>32.397865509344008</v>
      </c>
      <c r="F36" s="633">
        <v>2695.1400000000003</v>
      </c>
      <c r="G36" s="633">
        <v>58.043099999999995</v>
      </c>
      <c r="H36" s="633">
        <v>2021.3550000000002</v>
      </c>
      <c r="I36" s="633">
        <v>43.532325</v>
      </c>
      <c r="J36" s="633">
        <f t="shared" si="0"/>
        <v>14.510774999999995</v>
      </c>
      <c r="K36" s="634">
        <f t="shared" si="1"/>
        <v>15.966488717328936</v>
      </c>
      <c r="L36" s="633">
        <v>0</v>
      </c>
      <c r="M36" s="633">
        <v>0</v>
      </c>
      <c r="N36" s="635">
        <f t="shared" si="2"/>
        <v>39.179092500000003</v>
      </c>
      <c r="O36" s="627">
        <f t="shared" si="3"/>
        <v>1819.2195000000002</v>
      </c>
      <c r="P36" s="627"/>
      <c r="Q36" s="635">
        <f t="shared" si="4"/>
        <v>15.160162500000002</v>
      </c>
      <c r="S36" s="637">
        <f t="shared" si="5"/>
        <v>59.498813717328936</v>
      </c>
      <c r="T36" s="637">
        <f t="shared" si="6"/>
        <v>2021.3550000000002</v>
      </c>
      <c r="U36" s="637">
        <f t="shared" si="6"/>
        <v>43.532325</v>
      </c>
      <c r="W36" s="637">
        <f t="shared" si="7"/>
        <v>20.213550000000001</v>
      </c>
    </row>
    <row r="37" spans="1:23" s="636" customFormat="1" ht="19.5" customHeight="1">
      <c r="A37" s="631">
        <v>25</v>
      </c>
      <c r="B37" s="641" t="s">
        <v>899</v>
      </c>
      <c r="C37" s="633">
        <v>66.470561228443842</v>
      </c>
      <c r="D37" s="633">
        <v>19.180226350969889</v>
      </c>
      <c r="E37" s="633">
        <v>24.191962736205795</v>
      </c>
      <c r="F37" s="633">
        <v>1372.82</v>
      </c>
      <c r="G37" s="633">
        <v>29.750900000000001</v>
      </c>
      <c r="H37" s="633">
        <v>1029.615</v>
      </c>
      <c r="I37" s="633">
        <v>22.313175000000001</v>
      </c>
      <c r="J37" s="633">
        <f t="shared" si="0"/>
        <v>7.4377250000000004</v>
      </c>
      <c r="K37" s="634">
        <f t="shared" si="1"/>
        <v>21.059014087175683</v>
      </c>
      <c r="L37" s="633">
        <v>0</v>
      </c>
      <c r="M37" s="633">
        <v>0</v>
      </c>
      <c r="N37" s="635">
        <f t="shared" si="2"/>
        <v>20.081857500000002</v>
      </c>
      <c r="O37" s="627">
        <f t="shared" si="3"/>
        <v>926.65350000000001</v>
      </c>
      <c r="P37" s="627"/>
      <c r="Q37" s="635">
        <f t="shared" si="4"/>
        <v>7.7221124999999997</v>
      </c>
      <c r="S37" s="637">
        <f t="shared" si="5"/>
        <v>43.372189087175684</v>
      </c>
      <c r="T37" s="637">
        <f t="shared" si="6"/>
        <v>1029.615</v>
      </c>
      <c r="U37" s="637">
        <f t="shared" si="6"/>
        <v>22.313175000000001</v>
      </c>
      <c r="W37" s="637">
        <f t="shared" si="7"/>
        <v>10.296150000000001</v>
      </c>
    </row>
    <row r="38" spans="1:23" s="636" customFormat="1" ht="15.75" customHeight="1">
      <c r="A38" s="631">
        <v>26</v>
      </c>
      <c r="B38" s="641" t="s">
        <v>900</v>
      </c>
      <c r="C38" s="633">
        <v>66.060190888756452</v>
      </c>
      <c r="D38" s="633">
        <v>14.192831433726774</v>
      </c>
      <c r="E38" s="633">
        <v>24.042608438870435</v>
      </c>
      <c r="F38" s="633">
        <v>1889.9</v>
      </c>
      <c r="G38" s="633">
        <v>41.196200000000005</v>
      </c>
      <c r="H38" s="633">
        <v>1417.425</v>
      </c>
      <c r="I38" s="633">
        <v>30.89715</v>
      </c>
      <c r="J38" s="633">
        <f t="shared" si="0"/>
        <v>10.299050000000005</v>
      </c>
      <c r="K38" s="634">
        <f t="shared" si="1"/>
        <v>7.3382898725972119</v>
      </c>
      <c r="L38" s="633">
        <v>0</v>
      </c>
      <c r="M38" s="633">
        <v>0</v>
      </c>
      <c r="N38" s="635">
        <f t="shared" si="2"/>
        <v>27.807435000000002</v>
      </c>
      <c r="O38" s="627">
        <f t="shared" si="3"/>
        <v>1275.6824999999999</v>
      </c>
      <c r="P38" s="627"/>
      <c r="Q38" s="635">
        <f t="shared" si="4"/>
        <v>10.630687500000001</v>
      </c>
      <c r="S38" s="637">
        <f t="shared" si="5"/>
        <v>38.235439872597212</v>
      </c>
      <c r="T38" s="637">
        <f t="shared" si="6"/>
        <v>1417.425</v>
      </c>
      <c r="U38" s="637">
        <f t="shared" si="6"/>
        <v>30.89715</v>
      </c>
      <c r="W38" s="637">
        <f t="shared" si="7"/>
        <v>14.174250000000001</v>
      </c>
    </row>
    <row r="39" spans="1:23" s="638" customFormat="1" ht="15.75" customHeight="1">
      <c r="A39" s="631">
        <v>27</v>
      </c>
      <c r="B39" s="641" t="s">
        <v>901</v>
      </c>
      <c r="C39" s="633">
        <v>84.902186682415945</v>
      </c>
      <c r="D39" s="633">
        <v>9.6826996061821262</v>
      </c>
      <c r="E39" s="633">
        <v>30.900153368412894</v>
      </c>
      <c r="F39" s="633">
        <v>2296.66</v>
      </c>
      <c r="G39" s="633">
        <v>49.461100000000002</v>
      </c>
      <c r="H39" s="633">
        <v>1722.4949999999999</v>
      </c>
      <c r="I39" s="633">
        <v>37.095824999999998</v>
      </c>
      <c r="J39" s="633">
        <f t="shared" si="0"/>
        <v>12.365275000000004</v>
      </c>
      <c r="K39" s="634">
        <f t="shared" si="1"/>
        <v>3.4870279745950228</v>
      </c>
      <c r="L39" s="633">
        <v>0</v>
      </c>
      <c r="M39" s="633">
        <v>0</v>
      </c>
      <c r="N39" s="635">
        <f t="shared" si="2"/>
        <v>33.386242500000002</v>
      </c>
      <c r="O39" s="627">
        <f t="shared" si="3"/>
        <v>1550.2455</v>
      </c>
      <c r="P39" s="627"/>
      <c r="Q39" s="635">
        <f t="shared" si="4"/>
        <v>12.9187125</v>
      </c>
      <c r="S39" s="637">
        <f t="shared" si="5"/>
        <v>40.582852974595021</v>
      </c>
      <c r="T39" s="637">
        <f t="shared" si="6"/>
        <v>1722.4949999999999</v>
      </c>
      <c r="U39" s="637">
        <f t="shared" si="6"/>
        <v>37.095824999999998</v>
      </c>
      <c r="W39" s="637">
        <f t="shared" si="7"/>
        <v>17.22495</v>
      </c>
    </row>
    <row r="40" spans="1:23" s="638" customFormat="1" ht="15.75" customHeight="1">
      <c r="A40" s="631">
        <v>28</v>
      </c>
      <c r="B40" s="641" t="s">
        <v>902</v>
      </c>
      <c r="C40" s="633">
        <v>66.562203865878132</v>
      </c>
      <c r="D40" s="633">
        <v>32.162981710023018</v>
      </c>
      <c r="E40" s="633">
        <v>24.225316076825841</v>
      </c>
      <c r="F40" s="633">
        <v>1999.25</v>
      </c>
      <c r="G40" s="633">
        <v>59.977499999999999</v>
      </c>
      <c r="H40" s="633">
        <v>1499.4375</v>
      </c>
      <c r="I40" s="633">
        <v>44.983125000000001</v>
      </c>
      <c r="J40" s="633">
        <f t="shared" si="0"/>
        <v>14.994374999999998</v>
      </c>
      <c r="K40" s="634">
        <f t="shared" si="1"/>
        <v>11.405172786848858</v>
      </c>
      <c r="L40" s="633">
        <v>0</v>
      </c>
      <c r="M40" s="633">
        <v>0</v>
      </c>
      <c r="N40" s="635">
        <f t="shared" si="2"/>
        <v>40.484812500000004</v>
      </c>
      <c r="O40" s="627">
        <f t="shared" si="3"/>
        <v>1349.4937500000001</v>
      </c>
      <c r="P40" s="627"/>
      <c r="Q40" s="635">
        <f t="shared" si="4"/>
        <v>11.24578125</v>
      </c>
      <c r="S40" s="637">
        <f t="shared" si="5"/>
        <v>56.38829778684886</v>
      </c>
      <c r="T40" s="637">
        <f t="shared" si="6"/>
        <v>1499.4375</v>
      </c>
      <c r="U40" s="637">
        <f t="shared" si="6"/>
        <v>44.983125000000001</v>
      </c>
      <c r="W40" s="637">
        <f t="shared" si="7"/>
        <v>14.994375</v>
      </c>
    </row>
    <row r="41" spans="1:23" s="638" customFormat="1" ht="15.75" customHeight="1">
      <c r="A41" s="631">
        <v>29</v>
      </c>
      <c r="B41" s="641" t="s">
        <v>903</v>
      </c>
      <c r="C41" s="633">
        <v>44.546407908133951</v>
      </c>
      <c r="D41" s="633">
        <v>5.9483256788183638</v>
      </c>
      <c r="E41" s="633">
        <v>16.212666483162611</v>
      </c>
      <c r="F41" s="633">
        <v>1177.52</v>
      </c>
      <c r="G41" s="633">
        <v>25.351100000000002</v>
      </c>
      <c r="H41" s="633">
        <v>883.14</v>
      </c>
      <c r="I41" s="633">
        <v>19.013325000000002</v>
      </c>
      <c r="J41" s="633">
        <f t="shared" si="0"/>
        <v>6.3377750000000006</v>
      </c>
      <c r="K41" s="634">
        <f t="shared" si="1"/>
        <v>3.1476671619809728</v>
      </c>
      <c r="L41" s="633">
        <v>0</v>
      </c>
      <c r="M41" s="633">
        <v>0</v>
      </c>
      <c r="N41" s="635">
        <f t="shared" si="2"/>
        <v>17.111992499999999</v>
      </c>
      <c r="O41" s="627">
        <f t="shared" si="3"/>
        <v>794.82600000000002</v>
      </c>
      <c r="P41" s="627"/>
      <c r="Q41" s="635">
        <f t="shared" si="4"/>
        <v>6.6235499999999998</v>
      </c>
      <c r="S41" s="637">
        <f t="shared" si="5"/>
        <v>22.160992161980975</v>
      </c>
      <c r="T41" s="637">
        <f t="shared" si="6"/>
        <v>883.14</v>
      </c>
      <c r="U41" s="637">
        <f t="shared" si="6"/>
        <v>19.013325000000002</v>
      </c>
      <c r="W41" s="637">
        <f t="shared" si="7"/>
        <v>8.8314000000000004</v>
      </c>
    </row>
    <row r="42" spans="1:23" s="638" customFormat="1" ht="15.75" customHeight="1">
      <c r="A42" s="631">
        <v>30</v>
      </c>
      <c r="B42" s="641" t="s">
        <v>904</v>
      </c>
      <c r="C42" s="633">
        <v>80.965596330275233</v>
      </c>
      <c r="D42" s="633">
        <v>-9.6997397285590807</v>
      </c>
      <c r="E42" s="633">
        <v>29.467431192660548</v>
      </c>
      <c r="F42" s="633">
        <v>2512.9299999999998</v>
      </c>
      <c r="G42" s="633">
        <v>54.609699999999997</v>
      </c>
      <c r="H42" s="633">
        <v>1884.6975</v>
      </c>
      <c r="I42" s="633">
        <v>40.957275000000003</v>
      </c>
      <c r="J42" s="633">
        <f t="shared" si="0"/>
        <v>13.652424999999994</v>
      </c>
      <c r="K42" s="634">
        <f t="shared" si="1"/>
        <v>-21.189583535898535</v>
      </c>
      <c r="L42" s="633">
        <v>0</v>
      </c>
      <c r="M42" s="633">
        <v>0</v>
      </c>
      <c r="N42" s="635">
        <f t="shared" si="2"/>
        <v>36.8615475</v>
      </c>
      <c r="O42" s="627">
        <f t="shared" si="3"/>
        <v>1696.22775</v>
      </c>
      <c r="P42" s="627"/>
      <c r="Q42" s="635">
        <f t="shared" si="4"/>
        <v>14.13523125</v>
      </c>
      <c r="S42" s="637">
        <f t="shared" si="5"/>
        <v>19.767691464101468</v>
      </c>
      <c r="T42" s="637">
        <f t="shared" si="6"/>
        <v>1884.6975</v>
      </c>
      <c r="U42" s="637">
        <f t="shared" si="6"/>
        <v>40.957275000000003</v>
      </c>
      <c r="W42" s="637">
        <f t="shared" si="7"/>
        <v>18.846974999999997</v>
      </c>
    </row>
    <row r="43" spans="1:23" s="638" customFormat="1" ht="15.75" customHeight="1">
      <c r="A43" s="631">
        <v>31</v>
      </c>
      <c r="B43" s="641" t="s">
        <v>905</v>
      </c>
      <c r="C43" s="633">
        <v>38.884105831954827</v>
      </c>
      <c r="D43" s="633">
        <v>13.291101601578781</v>
      </c>
      <c r="E43" s="633">
        <v>14.151871474116575</v>
      </c>
      <c r="F43" s="633">
        <v>1104.4299999999998</v>
      </c>
      <c r="G43" s="633">
        <v>23.704900000000002</v>
      </c>
      <c r="H43" s="633">
        <v>828.32249999999988</v>
      </c>
      <c r="I43" s="633">
        <v>17.778675</v>
      </c>
      <c r="J43" s="633">
        <f t="shared" si="0"/>
        <v>5.9262250000000023</v>
      </c>
      <c r="K43" s="634">
        <f t="shared" si="1"/>
        <v>9.6642980756953563</v>
      </c>
      <c r="L43" s="633">
        <v>0</v>
      </c>
      <c r="M43" s="633">
        <v>0</v>
      </c>
      <c r="N43" s="635">
        <f t="shared" si="2"/>
        <v>16.000807500000001</v>
      </c>
      <c r="O43" s="627">
        <f t="shared" si="3"/>
        <v>745.49024999999995</v>
      </c>
      <c r="P43" s="627"/>
      <c r="Q43" s="635">
        <f t="shared" si="4"/>
        <v>6.2124187499999985</v>
      </c>
      <c r="S43" s="637">
        <f t="shared" si="5"/>
        <v>27.442973075695356</v>
      </c>
      <c r="T43" s="637">
        <f t="shared" si="6"/>
        <v>828.32249999999988</v>
      </c>
      <c r="U43" s="637">
        <f t="shared" si="6"/>
        <v>17.778675</v>
      </c>
      <c r="W43" s="637">
        <f t="shared" si="7"/>
        <v>8.2832249999999981</v>
      </c>
    </row>
    <row r="44" spans="1:23" s="638" customFormat="1" ht="15.75" customHeight="1">
      <c r="A44" s="631">
        <v>32</v>
      </c>
      <c r="B44" s="641" t="s">
        <v>906</v>
      </c>
      <c r="C44" s="633">
        <v>32.223168544910834</v>
      </c>
      <c r="D44" s="633">
        <v>9.9050893357290732</v>
      </c>
      <c r="E44" s="633">
        <v>11.727623150372665</v>
      </c>
      <c r="F44" s="633">
        <v>721.42</v>
      </c>
      <c r="G44" s="633">
        <v>15.5573</v>
      </c>
      <c r="H44" s="633">
        <v>541.06500000000005</v>
      </c>
      <c r="I44" s="633">
        <v>11.667974999999998</v>
      </c>
      <c r="J44" s="633">
        <f t="shared" si="0"/>
        <v>3.8893250000000013</v>
      </c>
      <c r="K44" s="634">
        <f t="shared" si="1"/>
        <v>9.9647374861017397</v>
      </c>
      <c r="L44" s="633">
        <v>0</v>
      </c>
      <c r="M44" s="633">
        <v>0</v>
      </c>
      <c r="N44" s="635">
        <f t="shared" si="2"/>
        <v>10.501177499999999</v>
      </c>
      <c r="O44" s="627">
        <f t="shared" si="3"/>
        <v>486.95850000000007</v>
      </c>
      <c r="P44" s="627"/>
      <c r="Q44" s="635">
        <f t="shared" si="4"/>
        <v>4.0579875000000003</v>
      </c>
      <c r="S44" s="637">
        <f t="shared" si="5"/>
        <v>21.632712486101738</v>
      </c>
      <c r="T44" s="637">
        <f t="shared" si="6"/>
        <v>541.06500000000005</v>
      </c>
      <c r="U44" s="637">
        <f t="shared" si="6"/>
        <v>11.667974999999998</v>
      </c>
      <c r="W44" s="637">
        <f t="shared" si="7"/>
        <v>5.4106500000000004</v>
      </c>
    </row>
    <row r="45" spans="1:23" s="638" customFormat="1" ht="15.75" customHeight="1">
      <c r="A45" s="631">
        <v>33</v>
      </c>
      <c r="B45" s="641" t="s">
        <v>907</v>
      </c>
      <c r="C45" s="633">
        <v>67.990750861177403</v>
      </c>
      <c r="D45" s="633">
        <v>11.029030734320983</v>
      </c>
      <c r="E45" s="633">
        <v>24.745235798255997</v>
      </c>
      <c r="F45" s="633">
        <v>1634.71</v>
      </c>
      <c r="G45" s="633">
        <v>35.4786</v>
      </c>
      <c r="H45" s="633">
        <v>1226.0325</v>
      </c>
      <c r="I45" s="633">
        <v>26.60895</v>
      </c>
      <c r="J45" s="633">
        <f t="shared" si="0"/>
        <v>8.86965</v>
      </c>
      <c r="K45" s="634">
        <f t="shared" si="1"/>
        <v>9.1653165325769805</v>
      </c>
      <c r="L45" s="633">
        <v>0</v>
      </c>
      <c r="M45" s="633">
        <v>0</v>
      </c>
      <c r="N45" s="635">
        <f t="shared" si="2"/>
        <v>23.948055</v>
      </c>
      <c r="O45" s="627">
        <f t="shared" si="3"/>
        <v>1103.4292500000001</v>
      </c>
      <c r="P45" s="627"/>
      <c r="Q45" s="635">
        <f t="shared" si="4"/>
        <v>9.1952437499999995</v>
      </c>
      <c r="S45" s="637">
        <f t="shared" si="5"/>
        <v>35.774266532576981</v>
      </c>
      <c r="T45" s="637">
        <f t="shared" si="6"/>
        <v>1226.0325</v>
      </c>
      <c r="U45" s="637">
        <f t="shared" si="6"/>
        <v>26.60895</v>
      </c>
      <c r="W45" s="637">
        <f t="shared" si="7"/>
        <v>12.260325</v>
      </c>
    </row>
    <row r="46" spans="1:23" s="638" customFormat="1" ht="15.75" customHeight="1">
      <c r="A46" s="631">
        <v>34</v>
      </c>
      <c r="B46" s="641" t="s">
        <v>908</v>
      </c>
      <c r="C46" s="633">
        <v>70.330333487441109</v>
      </c>
      <c r="D46" s="633">
        <v>8.5840740865237066</v>
      </c>
      <c r="E46" s="633">
        <v>25.596726964673685</v>
      </c>
      <c r="F46" s="633">
        <v>1559.58</v>
      </c>
      <c r="G46" s="633">
        <v>33.593000000000004</v>
      </c>
      <c r="H46" s="633">
        <v>1169.6849999999999</v>
      </c>
      <c r="I46" s="633">
        <v>25.194750000000003</v>
      </c>
      <c r="J46" s="633">
        <f t="shared" si="0"/>
        <v>8.3982500000000009</v>
      </c>
      <c r="K46" s="634">
        <f t="shared" si="1"/>
        <v>8.9860510511973892</v>
      </c>
      <c r="L46" s="633">
        <v>0</v>
      </c>
      <c r="M46" s="633">
        <v>0</v>
      </c>
      <c r="N46" s="635">
        <f t="shared" si="2"/>
        <v>22.675275000000003</v>
      </c>
      <c r="O46" s="627">
        <f t="shared" si="3"/>
        <v>1052.7165</v>
      </c>
      <c r="P46" s="627"/>
      <c r="Q46" s="635">
        <f t="shared" si="4"/>
        <v>8.7726375000000001</v>
      </c>
      <c r="S46" s="637">
        <f t="shared" si="5"/>
        <v>34.180801051197392</v>
      </c>
      <c r="T46" s="637">
        <f t="shared" si="6"/>
        <v>1169.6849999999999</v>
      </c>
      <c r="U46" s="637">
        <f t="shared" si="6"/>
        <v>25.194750000000003</v>
      </c>
      <c r="W46" s="637">
        <f t="shared" si="7"/>
        <v>11.69685</v>
      </c>
    </row>
    <row r="47" spans="1:23" s="638" customFormat="1" ht="15.75" customHeight="1">
      <c r="A47" s="631">
        <v>35</v>
      </c>
      <c r="B47" s="641" t="s">
        <v>909</v>
      </c>
      <c r="C47" s="633">
        <v>71.676671646218438</v>
      </c>
      <c r="D47" s="633">
        <v>15.464063968650755</v>
      </c>
      <c r="E47" s="633">
        <v>26.086726777606447</v>
      </c>
      <c r="F47" s="633">
        <v>1756.88</v>
      </c>
      <c r="G47" s="633">
        <v>37.788200000000003</v>
      </c>
      <c r="H47" s="633">
        <v>1317.66</v>
      </c>
      <c r="I47" s="633">
        <v>28.341150000000003</v>
      </c>
      <c r="J47" s="633">
        <f t="shared" si="0"/>
        <v>9.4470500000000008</v>
      </c>
      <c r="K47" s="634">
        <f t="shared" si="1"/>
        <v>13.209640746257204</v>
      </c>
      <c r="L47" s="633">
        <v>0</v>
      </c>
      <c r="M47" s="633">
        <v>0</v>
      </c>
      <c r="N47" s="635">
        <f t="shared" si="2"/>
        <v>25.507035000000002</v>
      </c>
      <c r="O47" s="627">
        <f t="shared" si="3"/>
        <v>1185.894</v>
      </c>
      <c r="P47" s="627"/>
      <c r="Q47" s="635">
        <f t="shared" si="4"/>
        <v>9.8824500000000004</v>
      </c>
      <c r="S47" s="637">
        <f t="shared" si="5"/>
        <v>41.550790746257206</v>
      </c>
      <c r="T47" s="637">
        <f t="shared" si="6"/>
        <v>1317.66</v>
      </c>
      <c r="U47" s="637">
        <f t="shared" si="6"/>
        <v>28.341150000000003</v>
      </c>
      <c r="W47" s="637">
        <f t="shared" si="7"/>
        <v>13.176600000000001</v>
      </c>
    </row>
    <row r="48" spans="1:23" s="638" customFormat="1" ht="15.75" customHeight="1">
      <c r="A48" s="631">
        <v>36</v>
      </c>
      <c r="B48" s="641" t="s">
        <v>910</v>
      </c>
      <c r="C48" s="633">
        <v>50.937808026253549</v>
      </c>
      <c r="D48" s="633">
        <v>29.381831033988313</v>
      </c>
      <c r="E48" s="633">
        <v>18.538816746259322</v>
      </c>
      <c r="F48" s="633">
        <v>1692.92</v>
      </c>
      <c r="G48" s="633">
        <v>36.657699999999998</v>
      </c>
      <c r="H48" s="633">
        <v>1269.69</v>
      </c>
      <c r="I48" s="633">
        <v>27.493274999999997</v>
      </c>
      <c r="J48" s="633">
        <f t="shared" si="0"/>
        <v>9.1644250000000014</v>
      </c>
      <c r="K48" s="634">
        <f t="shared" si="1"/>
        <v>20.427372780247637</v>
      </c>
      <c r="L48" s="633">
        <v>0</v>
      </c>
      <c r="M48" s="633">
        <v>0</v>
      </c>
      <c r="N48" s="635">
        <f t="shared" si="2"/>
        <v>24.743947500000001</v>
      </c>
      <c r="O48" s="627">
        <f t="shared" si="3"/>
        <v>1142.721</v>
      </c>
      <c r="P48" s="627"/>
      <c r="Q48" s="635">
        <f t="shared" si="4"/>
        <v>9.5226749999999996</v>
      </c>
      <c r="S48" s="637">
        <f t="shared" si="5"/>
        <v>47.920647780247634</v>
      </c>
      <c r="T48" s="637">
        <f t="shared" si="6"/>
        <v>1269.69</v>
      </c>
      <c r="U48" s="637">
        <f t="shared" si="6"/>
        <v>27.493274999999997</v>
      </c>
      <c r="W48" s="637">
        <f t="shared" si="7"/>
        <v>12.696899999999999</v>
      </c>
    </row>
    <row r="49" spans="1:23" s="638" customFormat="1" ht="15.75" customHeight="1">
      <c r="A49" s="631">
        <v>37</v>
      </c>
      <c r="B49" s="641" t="s">
        <v>911</v>
      </c>
      <c r="C49" s="633">
        <v>96.298218184539152</v>
      </c>
      <c r="D49" s="633">
        <v>-31.701008098908119</v>
      </c>
      <c r="E49" s="633">
        <v>35.047739372576473</v>
      </c>
      <c r="F49" s="633">
        <v>2517.1499999999996</v>
      </c>
      <c r="G49" s="633">
        <v>75.514499999999984</v>
      </c>
      <c r="H49" s="633">
        <v>1887.8624999999997</v>
      </c>
      <c r="I49" s="633">
        <v>56.635874999999984</v>
      </c>
      <c r="J49" s="633">
        <f t="shared" si="0"/>
        <v>18.878625</v>
      </c>
      <c r="K49" s="634">
        <f t="shared" si="1"/>
        <v>-53.289143726331631</v>
      </c>
      <c r="L49" s="633">
        <v>0</v>
      </c>
      <c r="M49" s="633">
        <v>0</v>
      </c>
      <c r="N49" s="635">
        <f t="shared" si="2"/>
        <v>50.972287499999986</v>
      </c>
      <c r="O49" s="627">
        <f t="shared" si="3"/>
        <v>1699.0762499999996</v>
      </c>
      <c r="P49" s="627"/>
      <c r="Q49" s="635">
        <f t="shared" si="4"/>
        <v>14.158968749999998</v>
      </c>
      <c r="S49" s="637">
        <f t="shared" si="5"/>
        <v>3.3467312736683539</v>
      </c>
      <c r="T49" s="637">
        <f t="shared" si="6"/>
        <v>1887.8624999999997</v>
      </c>
      <c r="U49" s="637">
        <f t="shared" si="6"/>
        <v>56.635874999999984</v>
      </c>
      <c r="W49" s="637">
        <f t="shared" si="7"/>
        <v>18.878624999999996</v>
      </c>
    </row>
    <row r="50" spans="1:23" s="638" customFormat="1" ht="15.75" customHeight="1">
      <c r="A50" s="631">
        <v>38</v>
      </c>
      <c r="B50" s="641" t="s">
        <v>912</v>
      </c>
      <c r="C50" s="633">
        <v>109.96577417777267</v>
      </c>
      <c r="D50" s="633">
        <v>22.368668046869587</v>
      </c>
      <c r="E50" s="633">
        <v>40.022046782844328</v>
      </c>
      <c r="F50" s="633">
        <v>2837.1000000000004</v>
      </c>
      <c r="G50" s="633">
        <v>61.754599999999996</v>
      </c>
      <c r="H50" s="633">
        <v>2127.8250000000003</v>
      </c>
      <c r="I50" s="633">
        <v>46.315949999999994</v>
      </c>
      <c r="J50" s="633">
        <f t="shared" si="0"/>
        <v>15.438650000000003</v>
      </c>
      <c r="K50" s="634">
        <f t="shared" si="1"/>
        <v>16.074764829713921</v>
      </c>
      <c r="L50" s="633">
        <v>0</v>
      </c>
      <c r="M50" s="633">
        <v>0</v>
      </c>
      <c r="N50" s="635">
        <f t="shared" si="2"/>
        <v>41.684354999999996</v>
      </c>
      <c r="O50" s="627">
        <f t="shared" si="3"/>
        <v>1915.0425000000002</v>
      </c>
      <c r="P50" s="627"/>
      <c r="Q50" s="635">
        <f t="shared" si="4"/>
        <v>15.958687500000002</v>
      </c>
      <c r="S50" s="637">
        <f t="shared" si="5"/>
        <v>62.390714829713914</v>
      </c>
      <c r="T50" s="637">
        <f t="shared" si="6"/>
        <v>2127.8250000000003</v>
      </c>
      <c r="U50" s="637">
        <f t="shared" si="6"/>
        <v>46.315949999999994</v>
      </c>
      <c r="W50" s="637">
        <f t="shared" si="7"/>
        <v>21.278250000000003</v>
      </c>
    </row>
    <row r="51" spans="1:23" s="638" customFormat="1" ht="15.75" customHeight="1">
      <c r="A51" s="631">
        <v>39</v>
      </c>
      <c r="B51" s="641" t="s">
        <v>913</v>
      </c>
      <c r="C51" s="633">
        <v>93.614301824974547</v>
      </c>
      <c r="D51" s="633">
        <v>44.139878096279787</v>
      </c>
      <c r="E51" s="633">
        <v>34.070927933681993</v>
      </c>
      <c r="F51" s="633">
        <v>2487.9700000000003</v>
      </c>
      <c r="G51" s="633">
        <v>74.639100000000013</v>
      </c>
      <c r="H51" s="633">
        <v>1865.9775000000002</v>
      </c>
      <c r="I51" s="633">
        <v>55.97932500000001</v>
      </c>
      <c r="J51" s="633">
        <f t="shared" si="0"/>
        <v>18.659775000000003</v>
      </c>
      <c r="K51" s="634">
        <f t="shared" si="1"/>
        <v>22.231481029961778</v>
      </c>
      <c r="L51" s="633">
        <v>0</v>
      </c>
      <c r="M51" s="633">
        <v>0</v>
      </c>
      <c r="N51" s="635">
        <f t="shared" si="2"/>
        <v>50.381392500000011</v>
      </c>
      <c r="O51" s="627">
        <f t="shared" si="3"/>
        <v>1679.3797500000001</v>
      </c>
      <c r="P51" s="627"/>
      <c r="Q51" s="635">
        <f t="shared" si="4"/>
        <v>13.994831250000002</v>
      </c>
      <c r="S51" s="637">
        <f t="shared" si="5"/>
        <v>78.210806029961788</v>
      </c>
      <c r="T51" s="637">
        <f t="shared" si="6"/>
        <v>1865.9775000000002</v>
      </c>
      <c r="U51" s="637">
        <f t="shared" si="6"/>
        <v>55.97932500000001</v>
      </c>
      <c r="W51" s="637">
        <f t="shared" si="7"/>
        <v>18.659775000000003</v>
      </c>
    </row>
    <row r="52" spans="1:23" s="638" customFormat="1" ht="15.75" customHeight="1">
      <c r="A52" s="631">
        <v>40</v>
      </c>
      <c r="B52" s="641" t="s">
        <v>914</v>
      </c>
      <c r="C52" s="633">
        <v>56.890536401948708</v>
      </c>
      <c r="D52" s="633">
        <v>10.840449928478499</v>
      </c>
      <c r="E52" s="633">
        <v>20.705312415652717</v>
      </c>
      <c r="F52" s="633">
        <v>1488.81</v>
      </c>
      <c r="G52" s="633">
        <v>32.0533</v>
      </c>
      <c r="H52" s="633">
        <v>1116.6075000000001</v>
      </c>
      <c r="I52" s="633">
        <v>24.039974999999998</v>
      </c>
      <c r="J52" s="633">
        <f t="shared" si="0"/>
        <v>8.0133250000000018</v>
      </c>
      <c r="K52" s="634">
        <f t="shared" si="1"/>
        <v>7.5057873441312175</v>
      </c>
      <c r="L52" s="633">
        <v>0</v>
      </c>
      <c r="M52" s="633">
        <v>0</v>
      </c>
      <c r="N52" s="635">
        <f t="shared" si="2"/>
        <v>21.635977499999999</v>
      </c>
      <c r="O52" s="627">
        <f t="shared" si="3"/>
        <v>1004.9467500000001</v>
      </c>
      <c r="P52" s="627"/>
      <c r="Q52" s="635">
        <f t="shared" si="4"/>
        <v>8.3745562499999995</v>
      </c>
      <c r="S52" s="637">
        <f t="shared" si="5"/>
        <v>31.545762344131216</v>
      </c>
      <c r="T52" s="637">
        <f t="shared" si="6"/>
        <v>1116.6075000000001</v>
      </c>
      <c r="U52" s="637">
        <f t="shared" si="6"/>
        <v>24.039974999999998</v>
      </c>
      <c r="W52" s="637">
        <f t="shared" si="7"/>
        <v>11.166074999999999</v>
      </c>
    </row>
    <row r="53" spans="1:23" s="638" customFormat="1" ht="15.75" customHeight="1">
      <c r="A53" s="631">
        <v>41</v>
      </c>
      <c r="B53" s="641" t="s">
        <v>915</v>
      </c>
      <c r="C53" s="633">
        <v>66.652498817467801</v>
      </c>
      <c r="D53" s="633">
        <v>1.1041108290489063</v>
      </c>
      <c r="E53" s="633">
        <v>24.258178927142655</v>
      </c>
      <c r="F53" s="633">
        <v>2212.15</v>
      </c>
      <c r="G53" s="633">
        <v>62.9589</v>
      </c>
      <c r="H53" s="633">
        <v>1659.1125</v>
      </c>
      <c r="I53" s="633">
        <v>47.219174999999993</v>
      </c>
      <c r="J53" s="633">
        <f t="shared" si="0"/>
        <v>15.739725000000007</v>
      </c>
      <c r="K53" s="634">
        <f t="shared" si="1"/>
        <v>-21.856885243808431</v>
      </c>
      <c r="L53" s="633">
        <v>0</v>
      </c>
      <c r="M53" s="633">
        <v>0</v>
      </c>
      <c r="N53" s="635">
        <f t="shared" si="2"/>
        <v>42.497257499999996</v>
      </c>
      <c r="O53" s="627">
        <f t="shared" si="3"/>
        <v>1493.2012500000001</v>
      </c>
      <c r="P53" s="627"/>
      <c r="Q53" s="635">
        <f t="shared" si="4"/>
        <v>12.44334375</v>
      </c>
      <c r="S53" s="637">
        <f t="shared" si="5"/>
        <v>25.362289756191561</v>
      </c>
      <c r="T53" s="637">
        <f t="shared" si="6"/>
        <v>1659.1125</v>
      </c>
      <c r="U53" s="637">
        <f t="shared" si="6"/>
        <v>47.219174999999993</v>
      </c>
      <c r="W53" s="637">
        <f t="shared" si="7"/>
        <v>16.591125000000002</v>
      </c>
    </row>
    <row r="54" spans="1:23" s="638" customFormat="1" ht="15.75" customHeight="1">
      <c r="A54" s="631">
        <v>42</v>
      </c>
      <c r="B54" s="641" t="s">
        <v>916</v>
      </c>
      <c r="C54" s="633">
        <v>61.23817093669912</v>
      </c>
      <c r="D54" s="633">
        <v>-6.9712981726753469</v>
      </c>
      <c r="E54" s="633">
        <v>22.287634133892041</v>
      </c>
      <c r="F54" s="633">
        <v>1572.26</v>
      </c>
      <c r="G54" s="633">
        <v>44.75</v>
      </c>
      <c r="H54" s="633">
        <v>1179.1949999999999</v>
      </c>
      <c r="I54" s="633">
        <v>33.5625</v>
      </c>
      <c r="J54" s="633">
        <f t="shared" si="0"/>
        <v>11.1875</v>
      </c>
      <c r="K54" s="634">
        <f t="shared" si="1"/>
        <v>-18.246164038783306</v>
      </c>
      <c r="L54" s="633">
        <v>0</v>
      </c>
      <c r="M54" s="633">
        <v>0</v>
      </c>
      <c r="N54" s="635">
        <f t="shared" si="2"/>
        <v>30.206250000000001</v>
      </c>
      <c r="O54" s="627">
        <f t="shared" si="3"/>
        <v>1061.2755</v>
      </c>
      <c r="P54" s="627"/>
      <c r="Q54" s="635">
        <f t="shared" si="4"/>
        <v>8.8439624999999999</v>
      </c>
      <c r="S54" s="637">
        <f t="shared" si="5"/>
        <v>15.316335961216694</v>
      </c>
      <c r="T54" s="637">
        <f t="shared" si="6"/>
        <v>1179.1949999999999</v>
      </c>
      <c r="U54" s="637">
        <f t="shared" si="6"/>
        <v>33.5625</v>
      </c>
      <c r="W54" s="637">
        <f t="shared" si="7"/>
        <v>11.79195</v>
      </c>
    </row>
    <row r="55" spans="1:23" s="638" customFormat="1" ht="15.75" customHeight="1">
      <c r="A55" s="631">
        <v>43</v>
      </c>
      <c r="B55" s="641" t="s">
        <v>917</v>
      </c>
      <c r="C55" s="633">
        <v>27.800063602861595</v>
      </c>
      <c r="D55" s="633">
        <v>10.759616997653154</v>
      </c>
      <c r="E55" s="633">
        <v>10.117833975152125</v>
      </c>
      <c r="F55" s="633">
        <v>739.93999999999994</v>
      </c>
      <c r="G55" s="633">
        <v>16.075299999999999</v>
      </c>
      <c r="H55" s="633">
        <v>554.95499999999993</v>
      </c>
      <c r="I55" s="633">
        <v>12.056474999999999</v>
      </c>
      <c r="J55" s="633">
        <f t="shared" si="0"/>
        <v>4.0188249999999996</v>
      </c>
      <c r="K55" s="634">
        <f t="shared" si="1"/>
        <v>8.8209759728052788</v>
      </c>
      <c r="L55" s="633">
        <v>0</v>
      </c>
      <c r="M55" s="633">
        <v>0</v>
      </c>
      <c r="N55" s="635">
        <f t="shared" si="2"/>
        <v>10.850827499999998</v>
      </c>
      <c r="O55" s="627">
        <f t="shared" si="3"/>
        <v>499.45949999999999</v>
      </c>
      <c r="P55" s="627"/>
      <c r="Q55" s="635">
        <f t="shared" si="4"/>
        <v>4.1621624999999991</v>
      </c>
      <c r="S55" s="637">
        <f t="shared" si="5"/>
        <v>20.877450972805278</v>
      </c>
      <c r="T55" s="637">
        <f t="shared" si="6"/>
        <v>554.95499999999993</v>
      </c>
      <c r="U55" s="637">
        <f t="shared" si="6"/>
        <v>12.056474999999999</v>
      </c>
      <c r="W55" s="637">
        <f t="shared" si="7"/>
        <v>5.54955</v>
      </c>
    </row>
    <row r="56" spans="1:23" s="638" customFormat="1" ht="15.75" customHeight="1">
      <c r="A56" s="631">
        <v>44</v>
      </c>
      <c r="B56" s="641" t="s">
        <v>918</v>
      </c>
      <c r="C56" s="633">
        <v>40.896200797975396</v>
      </c>
      <c r="D56" s="633">
        <v>4.0033809010139976</v>
      </c>
      <c r="E56" s="633">
        <v>14.884173496847916</v>
      </c>
      <c r="F56" s="633">
        <v>1161.6200000000001</v>
      </c>
      <c r="G56" s="633">
        <v>25.024000000000001</v>
      </c>
      <c r="H56" s="633">
        <v>871.21500000000015</v>
      </c>
      <c r="I56" s="633">
        <v>18.768000000000001</v>
      </c>
      <c r="J56" s="633">
        <f t="shared" si="0"/>
        <v>6.2560000000000002</v>
      </c>
      <c r="K56" s="634">
        <f t="shared" si="1"/>
        <v>0.11955439786191135</v>
      </c>
      <c r="L56" s="633">
        <v>0</v>
      </c>
      <c r="M56" s="633">
        <v>0</v>
      </c>
      <c r="N56" s="635">
        <f t="shared" si="2"/>
        <v>16.891200000000001</v>
      </c>
      <c r="O56" s="627">
        <f t="shared" si="3"/>
        <v>784.09350000000006</v>
      </c>
      <c r="P56" s="627"/>
      <c r="Q56" s="635">
        <f t="shared" si="4"/>
        <v>6.5341125000000009</v>
      </c>
      <c r="S56" s="637">
        <f t="shared" si="5"/>
        <v>18.887554397861912</v>
      </c>
      <c r="T56" s="637">
        <f t="shared" si="6"/>
        <v>871.21500000000015</v>
      </c>
      <c r="U56" s="637">
        <f t="shared" si="6"/>
        <v>18.768000000000001</v>
      </c>
      <c r="W56" s="637">
        <f t="shared" si="7"/>
        <v>8.7121500000000012</v>
      </c>
    </row>
    <row r="57" spans="1:23" s="638" customFormat="1" ht="15.75" customHeight="1">
      <c r="A57" s="631">
        <v>45</v>
      </c>
      <c r="B57" s="641" t="s">
        <v>919</v>
      </c>
      <c r="C57" s="633">
        <v>96.149972741630748</v>
      </c>
      <c r="D57" s="633">
        <v>8.2592658668769445</v>
      </c>
      <c r="E57" s="633">
        <v>34.993785439220517</v>
      </c>
      <c r="F57" s="633">
        <v>2806.9700000000003</v>
      </c>
      <c r="G57" s="633">
        <v>60.452399999999997</v>
      </c>
      <c r="H57" s="633">
        <v>2105.2275000000004</v>
      </c>
      <c r="I57" s="633">
        <v>45.339299999999994</v>
      </c>
      <c r="J57" s="633">
        <f t="shared" si="0"/>
        <v>15.113100000000003</v>
      </c>
      <c r="K57" s="634">
        <f t="shared" si="1"/>
        <v>-2.0862486939025331</v>
      </c>
      <c r="L57" s="633">
        <v>0</v>
      </c>
      <c r="M57" s="633">
        <v>0</v>
      </c>
      <c r="N57" s="635">
        <f t="shared" si="2"/>
        <v>40.805369999999996</v>
      </c>
      <c r="O57" s="627">
        <f t="shared" si="3"/>
        <v>1894.7047500000003</v>
      </c>
      <c r="P57" s="627"/>
      <c r="Q57" s="635">
        <f t="shared" si="4"/>
        <v>15.789206250000003</v>
      </c>
      <c r="S57" s="637">
        <f t="shared" si="5"/>
        <v>43.253051306097461</v>
      </c>
      <c r="T57" s="637">
        <f t="shared" si="6"/>
        <v>2105.2275000000004</v>
      </c>
      <c r="U57" s="637">
        <f t="shared" si="6"/>
        <v>45.339299999999994</v>
      </c>
      <c r="W57" s="637">
        <f t="shared" si="7"/>
        <v>21.052275000000002</v>
      </c>
    </row>
    <row r="58" spans="1:23" s="638" customFormat="1" ht="15.75" customHeight="1">
      <c r="A58" s="631">
        <v>46</v>
      </c>
      <c r="B58" s="641" t="s">
        <v>920</v>
      </c>
      <c r="C58" s="633">
        <v>81.426504889135941</v>
      </c>
      <c r="D58" s="633">
        <v>54.587938713862584</v>
      </c>
      <c r="E58" s="633">
        <v>29.635178876367259</v>
      </c>
      <c r="F58" s="633">
        <v>1686.2</v>
      </c>
      <c r="G58" s="633">
        <v>50.585999999999999</v>
      </c>
      <c r="H58" s="633">
        <v>1264.6500000000001</v>
      </c>
      <c r="I58" s="633">
        <v>37.939499999999995</v>
      </c>
      <c r="J58" s="633">
        <f t="shared" si="0"/>
        <v>12.646500000000003</v>
      </c>
      <c r="K58" s="634">
        <f t="shared" si="1"/>
        <v>46.283617590229852</v>
      </c>
      <c r="L58" s="633">
        <v>0</v>
      </c>
      <c r="M58" s="633">
        <v>0</v>
      </c>
      <c r="N58" s="635">
        <f t="shared" si="2"/>
        <v>34.145549999999993</v>
      </c>
      <c r="O58" s="627">
        <f t="shared" si="3"/>
        <v>1138.1850000000002</v>
      </c>
      <c r="P58" s="627"/>
      <c r="Q58" s="635">
        <f t="shared" si="4"/>
        <v>9.4848750000000006</v>
      </c>
      <c r="S58" s="637">
        <f t="shared" si="5"/>
        <v>84.223117590229847</v>
      </c>
      <c r="T58" s="637">
        <f t="shared" si="6"/>
        <v>1264.6500000000001</v>
      </c>
      <c r="U58" s="637">
        <f t="shared" si="6"/>
        <v>37.939499999999995</v>
      </c>
      <c r="W58" s="637">
        <f t="shared" si="7"/>
        <v>12.6465</v>
      </c>
    </row>
    <row r="59" spans="1:23" s="638" customFormat="1" ht="15.75" customHeight="1">
      <c r="A59" s="631">
        <v>47</v>
      </c>
      <c r="B59" s="641" t="s">
        <v>921</v>
      </c>
      <c r="C59" s="633">
        <v>75.046560100695615</v>
      </c>
      <c r="D59" s="633">
        <v>52.823349652630341</v>
      </c>
      <c r="E59" s="633">
        <v>27.313197780848053</v>
      </c>
      <c r="F59" s="633">
        <v>1997.77</v>
      </c>
      <c r="G59" s="633">
        <v>59.933100000000003</v>
      </c>
      <c r="H59" s="633">
        <v>1498.3275000000001</v>
      </c>
      <c r="I59" s="633">
        <v>44.949825000000004</v>
      </c>
      <c r="J59" s="633">
        <f t="shared" si="0"/>
        <v>14.983274999999999</v>
      </c>
      <c r="K59" s="634">
        <f t="shared" si="1"/>
        <v>35.186722433478394</v>
      </c>
      <c r="L59" s="633">
        <v>0</v>
      </c>
      <c r="M59" s="633">
        <v>0</v>
      </c>
      <c r="N59" s="635">
        <f t="shared" si="2"/>
        <v>40.454842500000005</v>
      </c>
      <c r="O59" s="627">
        <f t="shared" si="3"/>
        <v>1348.4947500000001</v>
      </c>
      <c r="P59" s="627"/>
      <c r="Q59" s="635">
        <f t="shared" si="4"/>
        <v>11.237456249999999</v>
      </c>
      <c r="S59" s="637">
        <f t="shared" si="5"/>
        <v>80.136547433478398</v>
      </c>
      <c r="T59" s="637">
        <f t="shared" si="6"/>
        <v>1498.3275000000001</v>
      </c>
      <c r="U59" s="637">
        <f t="shared" si="6"/>
        <v>44.949825000000004</v>
      </c>
      <c r="W59" s="637">
        <f t="shared" si="7"/>
        <v>14.983275000000001</v>
      </c>
    </row>
    <row r="60" spans="1:23" s="638" customFormat="1" ht="15.75" customHeight="1">
      <c r="A60" s="631">
        <v>48</v>
      </c>
      <c r="B60" s="641" t="s">
        <v>922</v>
      </c>
      <c r="C60" s="633">
        <v>89.833369187887655</v>
      </c>
      <c r="D60" s="633">
        <v>21.212354345665233</v>
      </c>
      <c r="E60" s="633">
        <v>32.694857387953405</v>
      </c>
      <c r="F60" s="633">
        <v>2561.41</v>
      </c>
      <c r="G60" s="633">
        <v>55.170200000000001</v>
      </c>
      <c r="H60" s="633">
        <v>1921.0574999999999</v>
      </c>
      <c r="I60" s="633">
        <v>41.377650000000003</v>
      </c>
      <c r="J60" s="633">
        <f t="shared" si="0"/>
        <v>13.792549999999999</v>
      </c>
      <c r="K60" s="634">
        <f t="shared" si="1"/>
        <v>12.529561733618635</v>
      </c>
      <c r="L60" s="633">
        <v>0</v>
      </c>
      <c r="M60" s="633">
        <v>0</v>
      </c>
      <c r="N60" s="635">
        <f t="shared" si="2"/>
        <v>37.239885000000001</v>
      </c>
      <c r="O60" s="627">
        <f t="shared" si="3"/>
        <v>1728.9517499999999</v>
      </c>
      <c r="P60" s="627"/>
      <c r="Q60" s="635">
        <f t="shared" si="4"/>
        <v>14.407931250000001</v>
      </c>
      <c r="S60" s="637">
        <f t="shared" si="5"/>
        <v>53.907211733618638</v>
      </c>
      <c r="T60" s="637">
        <f t="shared" si="6"/>
        <v>1921.0574999999999</v>
      </c>
      <c r="U60" s="637">
        <f t="shared" si="6"/>
        <v>41.377650000000003</v>
      </c>
      <c r="W60" s="637">
        <f t="shared" si="7"/>
        <v>19.210574999999999</v>
      </c>
    </row>
    <row r="61" spans="1:23" s="636" customFormat="1" ht="15">
      <c r="A61" s="631">
        <v>49</v>
      </c>
      <c r="B61" s="641" t="s">
        <v>923</v>
      </c>
      <c r="C61" s="633">
        <v>58.188357870319642</v>
      </c>
      <c r="D61" s="633">
        <v>15.308043300189162</v>
      </c>
      <c r="E61" s="633">
        <v>21.177654577668982</v>
      </c>
      <c r="F61" s="633">
        <v>1529.88</v>
      </c>
      <c r="G61" s="633">
        <v>33.617199999999997</v>
      </c>
      <c r="H61" s="633">
        <v>1147.4100000000001</v>
      </c>
      <c r="I61" s="633">
        <v>25.212900000000001</v>
      </c>
      <c r="J61" s="633">
        <f t="shared" si="0"/>
        <v>8.4042999999999957</v>
      </c>
      <c r="K61" s="634">
        <f t="shared" si="1"/>
        <v>11.272797877858142</v>
      </c>
      <c r="L61" s="633">
        <v>0</v>
      </c>
      <c r="M61" s="633">
        <v>0</v>
      </c>
      <c r="N61" s="635">
        <f t="shared" si="2"/>
        <v>22.691610000000001</v>
      </c>
      <c r="O61" s="627">
        <f t="shared" si="3"/>
        <v>1032.6690000000001</v>
      </c>
      <c r="P61" s="627"/>
      <c r="Q61" s="635">
        <f t="shared" si="4"/>
        <v>8.6055750000000018</v>
      </c>
      <c r="S61" s="637">
        <f t="shared" si="5"/>
        <v>36.485697877858144</v>
      </c>
      <c r="T61" s="637">
        <f t="shared" si="6"/>
        <v>1147.4100000000001</v>
      </c>
      <c r="U61" s="637">
        <f t="shared" si="6"/>
        <v>25.212900000000001</v>
      </c>
      <c r="W61" s="637">
        <f t="shared" si="7"/>
        <v>11.4741</v>
      </c>
    </row>
    <row r="62" spans="1:23" s="638" customFormat="1" ht="15">
      <c r="A62" s="631">
        <v>50</v>
      </c>
      <c r="B62" s="641" t="s">
        <v>924</v>
      </c>
      <c r="C62" s="633">
        <v>37.792480297811046</v>
      </c>
      <c r="D62" s="633">
        <v>-8.7494911914415354</v>
      </c>
      <c r="E62" s="633">
        <v>13.754574328495417</v>
      </c>
      <c r="F62" s="633">
        <v>996.1</v>
      </c>
      <c r="G62" s="633">
        <v>28.348999999999997</v>
      </c>
      <c r="H62" s="633">
        <v>747.07500000000005</v>
      </c>
      <c r="I62" s="633">
        <v>21.261749999999996</v>
      </c>
      <c r="J62" s="633">
        <f t="shared" si="0"/>
        <v>7.0872500000000009</v>
      </c>
      <c r="K62" s="634">
        <f t="shared" si="1"/>
        <v>-16.256666862946112</v>
      </c>
      <c r="L62" s="633">
        <v>0</v>
      </c>
      <c r="M62" s="633">
        <v>0</v>
      </c>
      <c r="N62" s="635">
        <f t="shared" si="2"/>
        <v>19.135574999999996</v>
      </c>
      <c r="O62" s="627">
        <f t="shared" si="3"/>
        <v>672.36749999999995</v>
      </c>
      <c r="P62" s="627"/>
      <c r="Q62" s="635">
        <f t="shared" si="4"/>
        <v>5.6030625000000001</v>
      </c>
      <c r="S62" s="637">
        <f t="shared" si="5"/>
        <v>5.005083137053882</v>
      </c>
      <c r="T62" s="637">
        <f t="shared" si="6"/>
        <v>747.07500000000005</v>
      </c>
      <c r="U62" s="637">
        <f t="shared" si="6"/>
        <v>21.261749999999996</v>
      </c>
      <c r="W62" s="637">
        <f t="shared" si="7"/>
        <v>7.4707499999999998</v>
      </c>
    </row>
    <row r="63" spans="1:23" s="638" customFormat="1" ht="15">
      <c r="A63" s="631">
        <v>51</v>
      </c>
      <c r="B63" s="641" t="s">
        <v>925</v>
      </c>
      <c r="C63" s="633">
        <v>79.138134324967865</v>
      </c>
      <c r="D63" s="633">
        <v>10.871995873341973</v>
      </c>
      <c r="E63" s="633">
        <v>28.80232634147254</v>
      </c>
      <c r="F63" s="633">
        <v>2286.59</v>
      </c>
      <c r="G63" s="633">
        <v>49.254399999999997</v>
      </c>
      <c r="H63" s="633">
        <v>1714.9425000000001</v>
      </c>
      <c r="I63" s="633">
        <v>36.940799999999996</v>
      </c>
      <c r="J63" s="633">
        <f t="shared" si="0"/>
        <v>12.313600000000001</v>
      </c>
      <c r="K63" s="634">
        <f t="shared" si="1"/>
        <v>2.7335222148145135</v>
      </c>
      <c r="L63" s="633">
        <v>0</v>
      </c>
      <c r="M63" s="633">
        <v>0</v>
      </c>
      <c r="N63" s="635">
        <f t="shared" si="2"/>
        <v>33.246719999999996</v>
      </c>
      <c r="O63" s="627">
        <f t="shared" si="3"/>
        <v>1543.4482500000001</v>
      </c>
      <c r="P63" s="627"/>
      <c r="Q63" s="635">
        <f t="shared" si="4"/>
        <v>12.862068750000001</v>
      </c>
      <c r="S63" s="637">
        <f t="shared" si="5"/>
        <v>39.674322214814509</v>
      </c>
      <c r="T63" s="637">
        <f t="shared" si="6"/>
        <v>1714.9425000000001</v>
      </c>
      <c r="U63" s="637">
        <f t="shared" si="6"/>
        <v>36.940799999999996</v>
      </c>
      <c r="W63" s="637">
        <f t="shared" si="7"/>
        <v>17.149425000000001</v>
      </c>
    </row>
    <row r="64" spans="1:23" s="645" customFormat="1" ht="15">
      <c r="A64" s="1131" t="s">
        <v>92</v>
      </c>
      <c r="B64" s="1132"/>
      <c r="C64" s="634">
        <f t="shared" ref="C64:K64" si="8">SUM(C13:C63)</f>
        <v>3277.9500000000003</v>
      </c>
      <c r="D64" s="634">
        <f t="shared" si="8"/>
        <v>601.36159741999973</v>
      </c>
      <c r="E64" s="634">
        <f t="shared" si="8"/>
        <v>1193.01</v>
      </c>
      <c r="F64" s="634">
        <f t="shared" si="8"/>
        <v>88307.26999999999</v>
      </c>
      <c r="G64" s="634">
        <f t="shared" si="8"/>
        <v>2069.2446999999997</v>
      </c>
      <c r="H64" s="634">
        <v>66230.452499999985</v>
      </c>
      <c r="I64" s="634">
        <v>1551.9335249999997</v>
      </c>
      <c r="J64" s="634">
        <f t="shared" si="8"/>
        <v>517.31117499999993</v>
      </c>
      <c r="K64" s="634">
        <f t="shared" si="8"/>
        <v>242.4380724199998</v>
      </c>
      <c r="L64" s="634">
        <v>0</v>
      </c>
      <c r="M64" s="634">
        <v>0</v>
      </c>
      <c r="N64" s="644">
        <f>SUM(N13:N63)</f>
        <v>1396.7401725000002</v>
      </c>
      <c r="T64" s="637">
        <f t="shared" si="6"/>
        <v>66230.452499999985</v>
      </c>
      <c r="U64" s="637">
        <f t="shared" si="6"/>
        <v>1551.9335249999997</v>
      </c>
      <c r="W64" s="637">
        <f t="shared" si="7"/>
        <v>662.3045249999999</v>
      </c>
    </row>
    <row r="65" spans="1:14">
      <c r="G65" s="635"/>
      <c r="I65" s="635"/>
    </row>
    <row r="66" spans="1:14">
      <c r="G66" s="635"/>
      <c r="I66" s="635"/>
    </row>
    <row r="67" spans="1:14">
      <c r="D67" s="635"/>
      <c r="G67" s="635"/>
      <c r="I67" s="635"/>
    </row>
    <row r="69" spans="1:14" ht="15.75" customHeight="1">
      <c r="A69" s="646"/>
      <c r="E69" s="635"/>
      <c r="F69" s="635"/>
      <c r="G69" s="635"/>
      <c r="H69" s="635"/>
      <c r="I69" s="635"/>
    </row>
    <row r="70" spans="1:14" ht="15.75" customHeight="1">
      <c r="A70" s="1125" t="s">
        <v>13</v>
      </c>
      <c r="B70" s="1125"/>
      <c r="C70" s="1125"/>
      <c r="D70" s="1125"/>
      <c r="E70" s="1125"/>
      <c r="F70" s="1125"/>
      <c r="G70" s="1125"/>
      <c r="H70" s="1125"/>
      <c r="I70" s="1125"/>
      <c r="J70" s="1125"/>
      <c r="K70" s="1125"/>
      <c r="L70" s="647"/>
      <c r="M70" s="647"/>
      <c r="N70" s="648"/>
    </row>
    <row r="71" spans="1:14" ht="15.75" customHeight="1">
      <c r="A71" s="1125" t="s">
        <v>1132</v>
      </c>
      <c r="B71" s="1125"/>
      <c r="C71" s="1125"/>
      <c r="D71" s="1125"/>
      <c r="E71" s="1125"/>
      <c r="F71" s="1125"/>
      <c r="G71" s="1125"/>
      <c r="H71" s="1125"/>
      <c r="I71" s="1125"/>
      <c r="J71" s="1125"/>
      <c r="K71" s="1125"/>
      <c r="L71" s="647"/>
      <c r="M71" s="647"/>
      <c r="N71" s="648"/>
    </row>
    <row r="72" spans="1:14">
      <c r="A72" s="649" t="s">
        <v>23</v>
      </c>
      <c r="B72" s="649"/>
      <c r="C72" s="649"/>
      <c r="D72" s="649"/>
      <c r="E72" s="649"/>
      <c r="F72" s="649"/>
      <c r="G72" s="648"/>
      <c r="H72" s="648"/>
      <c r="I72" s="648"/>
      <c r="J72" s="648"/>
      <c r="K72" s="1035" t="s">
        <v>85</v>
      </c>
      <c r="L72" s="1035"/>
      <c r="M72" s="1035"/>
      <c r="N72" s="1035"/>
    </row>
    <row r="73" spans="1:14">
      <c r="A73" s="649"/>
      <c r="B73" s="648"/>
      <c r="C73" s="648"/>
      <c r="D73" s="648"/>
      <c r="E73" s="648"/>
      <c r="F73" s="648"/>
      <c r="G73" s="648"/>
      <c r="H73" s="648"/>
      <c r="I73" s="648"/>
      <c r="J73" s="648"/>
      <c r="K73" s="648"/>
      <c r="L73" s="648"/>
      <c r="M73" s="648"/>
      <c r="N73" s="648"/>
    </row>
    <row r="76" spans="1:14">
      <c r="E76" s="635"/>
    </row>
  </sheetData>
  <mergeCells count="21">
    <mergeCell ref="A70:K70"/>
    <mergeCell ref="A71:K71"/>
    <mergeCell ref="K72:N72"/>
    <mergeCell ref="H9:I10"/>
    <mergeCell ref="J9:J11"/>
    <mergeCell ref="K9:K11"/>
    <mergeCell ref="L9:L11"/>
    <mergeCell ref="M9:M11"/>
    <mergeCell ref="A64:B64"/>
    <mergeCell ref="A9:A11"/>
    <mergeCell ref="B9:B11"/>
    <mergeCell ref="C9:C11"/>
    <mergeCell ref="D9:D11"/>
    <mergeCell ref="E9:E11"/>
    <mergeCell ref="F9:G10"/>
    <mergeCell ref="G8:M8"/>
    <mergeCell ref="K1:M1"/>
    <mergeCell ref="A3:M3"/>
    <mergeCell ref="A4:M4"/>
    <mergeCell ref="A6:M6"/>
    <mergeCell ref="L7:M7"/>
  </mergeCells>
  <printOptions horizontalCentered="1"/>
  <pageMargins left="0.15748031496062992" right="0.15748031496062992" top="0.23622047244094491" bottom="0" header="0.31496062992125984" footer="0.25"/>
  <pageSetup paperSize="9" scale="83" orientation="landscape" r:id="rId1"/>
  <rowBreaks count="1" manualBreakCount="1">
    <brk id="37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A22" zoomScaleSheetLayoutView="90" workbookViewId="0">
      <selection activeCell="H58" sqref="H58"/>
    </sheetView>
  </sheetViews>
  <sheetFormatPr defaultRowHeight="12.75"/>
  <cols>
    <col min="1" max="1" width="5.5703125" style="299" customWidth="1"/>
    <col min="2" max="2" width="15.28515625" style="299" customWidth="1"/>
    <col min="3" max="3" width="14" style="299" customWidth="1"/>
    <col min="4" max="4" width="13.7109375" style="299" customWidth="1"/>
    <col min="5" max="5" width="11.140625" style="299" customWidth="1"/>
    <col min="6" max="7" width="17.140625" style="299" customWidth="1"/>
    <col min="8" max="9" width="14.140625" style="299" customWidth="1"/>
    <col min="10" max="10" width="13.42578125" style="299" customWidth="1"/>
    <col min="11" max="12" width="17.140625" style="299" customWidth="1"/>
    <col min="13" max="13" width="9.140625" style="299" hidden="1" customWidth="1"/>
    <col min="14" max="16384" width="9.140625" style="299"/>
  </cols>
  <sheetData>
    <row r="1" spans="1:19" customFormat="1" ht="15">
      <c r="D1" s="29"/>
      <c r="E1" s="29"/>
      <c r="F1" s="29"/>
      <c r="G1" s="29"/>
      <c r="H1" s="29"/>
      <c r="I1" s="29"/>
      <c r="J1" s="29"/>
      <c r="K1" s="29"/>
      <c r="L1" s="1103" t="s">
        <v>435</v>
      </c>
      <c r="M1" s="1103"/>
      <c r="N1" s="1103"/>
      <c r="O1" s="34"/>
      <c r="P1" s="34"/>
    </row>
    <row r="2" spans="1:19" customFormat="1" ht="15">
      <c r="A2" s="1094" t="s">
        <v>0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36"/>
      <c r="N2" s="36"/>
      <c r="O2" s="36"/>
      <c r="P2" s="36"/>
    </row>
    <row r="3" spans="1:19" customFormat="1" ht="20.25">
      <c r="A3" s="1137" t="s">
        <v>734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35"/>
      <c r="N3" s="35"/>
      <c r="O3" s="35"/>
      <c r="P3" s="35"/>
    </row>
    <row r="4" spans="1:19" customFormat="1" ht="10.5" customHeight="1"/>
    <row r="5" spans="1:19" ht="19.5" customHeight="1">
      <c r="A5" s="1095" t="s">
        <v>801</v>
      </c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</row>
    <row r="6" spans="1:19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9">
      <c r="A7" s="29" t="s">
        <v>1034</v>
      </c>
      <c r="B7" s="29"/>
      <c r="F7" s="1104" t="s">
        <v>21</v>
      </c>
      <c r="G7" s="1104"/>
      <c r="H7" s="1104"/>
      <c r="I7" s="1104"/>
      <c r="J7" s="1104"/>
      <c r="K7" s="1104"/>
      <c r="L7" s="1104"/>
    </row>
    <row r="8" spans="1:19">
      <c r="A8" s="15"/>
      <c r="F8" s="300"/>
      <c r="G8" s="78"/>
      <c r="H8" s="78"/>
      <c r="I8" s="1083" t="s">
        <v>814</v>
      </c>
      <c r="J8" s="1083"/>
      <c r="K8" s="1083"/>
      <c r="L8" s="1083"/>
    </row>
    <row r="9" spans="1:19" s="15" customFormat="1">
      <c r="A9" s="983" t="s">
        <v>2</v>
      </c>
      <c r="B9" s="983" t="s">
        <v>3</v>
      </c>
      <c r="C9" s="959" t="s">
        <v>27</v>
      </c>
      <c r="D9" s="992"/>
      <c r="E9" s="992"/>
      <c r="F9" s="992"/>
      <c r="G9" s="992"/>
      <c r="H9" s="959" t="s">
        <v>28</v>
      </c>
      <c r="I9" s="992"/>
      <c r="J9" s="992"/>
      <c r="K9" s="992"/>
      <c r="L9" s="992"/>
      <c r="R9" s="26"/>
      <c r="S9" s="27"/>
    </row>
    <row r="10" spans="1:19" s="15" customFormat="1" ht="51">
      <c r="A10" s="983"/>
      <c r="B10" s="983"/>
      <c r="C10" s="290" t="s">
        <v>833</v>
      </c>
      <c r="D10" s="290" t="s">
        <v>809</v>
      </c>
      <c r="E10" s="290" t="s">
        <v>71</v>
      </c>
      <c r="F10" s="290" t="s">
        <v>72</v>
      </c>
      <c r="G10" s="290" t="s">
        <v>368</v>
      </c>
      <c r="H10" s="290" t="s">
        <v>833</v>
      </c>
      <c r="I10" s="290" t="s">
        <v>809</v>
      </c>
      <c r="J10" s="290" t="s">
        <v>71</v>
      </c>
      <c r="K10" s="290" t="s">
        <v>72</v>
      </c>
      <c r="L10" s="290" t="s">
        <v>369</v>
      </c>
    </row>
    <row r="11" spans="1:19" s="15" customFormat="1">
      <c r="A11" s="290">
        <v>1</v>
      </c>
      <c r="B11" s="290">
        <v>2</v>
      </c>
      <c r="C11" s="290">
        <v>3</v>
      </c>
      <c r="D11" s="290">
        <v>4</v>
      </c>
      <c r="E11" s="290">
        <v>5</v>
      </c>
      <c r="F11" s="290">
        <v>6</v>
      </c>
      <c r="G11" s="290">
        <v>7</v>
      </c>
      <c r="H11" s="290">
        <v>8</v>
      </c>
      <c r="I11" s="290">
        <v>9</v>
      </c>
      <c r="J11" s="290">
        <v>10</v>
      </c>
      <c r="K11" s="290">
        <v>11</v>
      </c>
      <c r="L11" s="290">
        <v>12</v>
      </c>
    </row>
    <row r="12" spans="1:19" s="472" customFormat="1" ht="18.75" customHeight="1">
      <c r="A12" s="83">
        <v>1</v>
      </c>
      <c r="B12" s="452" t="s">
        <v>1036</v>
      </c>
      <c r="C12" s="453">
        <v>0</v>
      </c>
      <c r="D12" s="453">
        <v>0</v>
      </c>
      <c r="E12" s="453">
        <v>0</v>
      </c>
      <c r="F12" s="453">
        <v>0</v>
      </c>
      <c r="G12" s="453">
        <v>0</v>
      </c>
      <c r="H12" s="453">
        <v>0</v>
      </c>
      <c r="I12" s="453">
        <v>0</v>
      </c>
      <c r="J12" s="453">
        <v>0</v>
      </c>
      <c r="K12" s="453">
        <v>0</v>
      </c>
      <c r="L12" s="453">
        <v>0</v>
      </c>
    </row>
    <row r="13" spans="1:19" s="472" customFormat="1" ht="18.75" customHeight="1">
      <c r="A13" s="83">
        <v>2</v>
      </c>
      <c r="B13" s="452" t="s">
        <v>876</v>
      </c>
      <c r="C13" s="453">
        <v>0</v>
      </c>
      <c r="D13" s="453">
        <v>0</v>
      </c>
      <c r="E13" s="453">
        <v>0</v>
      </c>
      <c r="F13" s="453">
        <v>0</v>
      </c>
      <c r="G13" s="453">
        <v>0</v>
      </c>
      <c r="H13" s="453">
        <v>0</v>
      </c>
      <c r="I13" s="453">
        <v>0</v>
      </c>
      <c r="J13" s="453">
        <v>0</v>
      </c>
      <c r="K13" s="453">
        <v>0</v>
      </c>
      <c r="L13" s="453">
        <v>0</v>
      </c>
    </row>
    <row r="14" spans="1:19" s="472" customFormat="1" ht="18.75" customHeight="1">
      <c r="A14" s="83">
        <v>3</v>
      </c>
      <c r="B14" s="452" t="s">
        <v>1020</v>
      </c>
      <c r="C14" s="453">
        <v>0</v>
      </c>
      <c r="D14" s="453">
        <v>0</v>
      </c>
      <c r="E14" s="453">
        <v>0</v>
      </c>
      <c r="F14" s="453">
        <v>0</v>
      </c>
      <c r="G14" s="453">
        <v>0</v>
      </c>
      <c r="H14" s="453">
        <v>0</v>
      </c>
      <c r="I14" s="453">
        <v>0</v>
      </c>
      <c r="J14" s="453">
        <v>0</v>
      </c>
      <c r="K14" s="453">
        <v>0</v>
      </c>
      <c r="L14" s="453">
        <v>0</v>
      </c>
    </row>
    <row r="15" spans="1:19" s="472" customFormat="1" ht="18.75" customHeight="1">
      <c r="A15" s="83">
        <v>4</v>
      </c>
      <c r="B15" s="452" t="s">
        <v>878</v>
      </c>
      <c r="C15" s="453">
        <v>0</v>
      </c>
      <c r="D15" s="453">
        <v>0</v>
      </c>
      <c r="E15" s="453">
        <v>0</v>
      </c>
      <c r="F15" s="453">
        <v>0</v>
      </c>
      <c r="G15" s="453">
        <v>0</v>
      </c>
      <c r="H15" s="453">
        <v>0</v>
      </c>
      <c r="I15" s="453">
        <v>0</v>
      </c>
      <c r="J15" s="453">
        <v>0</v>
      </c>
      <c r="K15" s="453">
        <v>0</v>
      </c>
      <c r="L15" s="453">
        <v>0</v>
      </c>
    </row>
    <row r="16" spans="1:19" s="472" customFormat="1" ht="18.75" customHeight="1">
      <c r="A16" s="83">
        <v>5</v>
      </c>
      <c r="B16" s="455" t="s">
        <v>879</v>
      </c>
      <c r="C16" s="453">
        <v>0</v>
      </c>
      <c r="D16" s="453">
        <v>0</v>
      </c>
      <c r="E16" s="453">
        <v>0</v>
      </c>
      <c r="F16" s="453">
        <v>0</v>
      </c>
      <c r="G16" s="453">
        <v>0</v>
      </c>
      <c r="H16" s="453">
        <v>0</v>
      </c>
      <c r="I16" s="453">
        <v>0</v>
      </c>
      <c r="J16" s="453">
        <v>0</v>
      </c>
      <c r="K16" s="453">
        <v>0</v>
      </c>
      <c r="L16" s="453">
        <v>0</v>
      </c>
    </row>
    <row r="17" spans="1:12" s="472" customFormat="1" ht="18.75" customHeight="1">
      <c r="A17" s="83">
        <v>6</v>
      </c>
      <c r="B17" s="455" t="s">
        <v>880</v>
      </c>
      <c r="C17" s="453">
        <v>0</v>
      </c>
      <c r="D17" s="453">
        <v>0</v>
      </c>
      <c r="E17" s="453">
        <v>0</v>
      </c>
      <c r="F17" s="453">
        <v>0</v>
      </c>
      <c r="G17" s="453">
        <v>0</v>
      </c>
      <c r="H17" s="453">
        <v>0</v>
      </c>
      <c r="I17" s="453">
        <v>0</v>
      </c>
      <c r="J17" s="453">
        <v>0</v>
      </c>
      <c r="K17" s="453">
        <v>0</v>
      </c>
      <c r="L17" s="453">
        <v>0</v>
      </c>
    </row>
    <row r="18" spans="1:12" s="472" customFormat="1" ht="18.75" customHeight="1">
      <c r="A18" s="83">
        <v>7</v>
      </c>
      <c r="B18" s="455" t="s">
        <v>881</v>
      </c>
      <c r="C18" s="453">
        <v>0</v>
      </c>
      <c r="D18" s="453">
        <v>0</v>
      </c>
      <c r="E18" s="453">
        <v>0</v>
      </c>
      <c r="F18" s="453">
        <v>0</v>
      </c>
      <c r="G18" s="453">
        <v>0</v>
      </c>
      <c r="H18" s="453">
        <v>0</v>
      </c>
      <c r="I18" s="453">
        <v>0</v>
      </c>
      <c r="J18" s="453">
        <v>0</v>
      </c>
      <c r="K18" s="453">
        <v>0</v>
      </c>
      <c r="L18" s="453">
        <v>0</v>
      </c>
    </row>
    <row r="19" spans="1:12" s="472" customFormat="1" ht="18.75" customHeight="1">
      <c r="A19" s="83">
        <v>8</v>
      </c>
      <c r="B19" s="455" t="s">
        <v>882</v>
      </c>
      <c r="C19" s="453">
        <v>0</v>
      </c>
      <c r="D19" s="453">
        <v>0</v>
      </c>
      <c r="E19" s="453">
        <v>0</v>
      </c>
      <c r="F19" s="453">
        <v>0</v>
      </c>
      <c r="G19" s="453">
        <v>0</v>
      </c>
      <c r="H19" s="453">
        <v>0</v>
      </c>
      <c r="I19" s="453">
        <v>0</v>
      </c>
      <c r="J19" s="453">
        <v>0</v>
      </c>
      <c r="K19" s="453">
        <v>0</v>
      </c>
      <c r="L19" s="453">
        <v>0</v>
      </c>
    </row>
    <row r="20" spans="1:12" s="472" customFormat="1" ht="18.75" customHeight="1">
      <c r="A20" s="83">
        <v>9</v>
      </c>
      <c r="B20" s="455" t="s">
        <v>883</v>
      </c>
      <c r="C20" s="453">
        <v>0</v>
      </c>
      <c r="D20" s="453">
        <v>0</v>
      </c>
      <c r="E20" s="453">
        <v>0</v>
      </c>
      <c r="F20" s="453">
        <v>0</v>
      </c>
      <c r="G20" s="453">
        <v>0</v>
      </c>
      <c r="H20" s="453">
        <v>0</v>
      </c>
      <c r="I20" s="453">
        <v>0</v>
      </c>
      <c r="J20" s="453">
        <v>0</v>
      </c>
      <c r="K20" s="453">
        <v>0</v>
      </c>
      <c r="L20" s="453">
        <v>0</v>
      </c>
    </row>
    <row r="21" spans="1:12" s="472" customFormat="1" ht="18.75" customHeight="1">
      <c r="A21" s="83">
        <v>10</v>
      </c>
      <c r="B21" s="455" t="s">
        <v>884</v>
      </c>
      <c r="C21" s="453">
        <v>0</v>
      </c>
      <c r="D21" s="453">
        <v>0</v>
      </c>
      <c r="E21" s="453">
        <v>0</v>
      </c>
      <c r="F21" s="453">
        <v>0</v>
      </c>
      <c r="G21" s="453">
        <v>0</v>
      </c>
      <c r="H21" s="453">
        <v>0</v>
      </c>
      <c r="I21" s="453">
        <v>0</v>
      </c>
      <c r="J21" s="453">
        <v>0</v>
      </c>
      <c r="K21" s="453">
        <v>0</v>
      </c>
      <c r="L21" s="453">
        <v>0</v>
      </c>
    </row>
    <row r="22" spans="1:12" s="472" customFormat="1" ht="18.75" customHeight="1">
      <c r="A22" s="83">
        <v>11</v>
      </c>
      <c r="B22" s="455" t="s">
        <v>885</v>
      </c>
      <c r="C22" s="453">
        <v>0</v>
      </c>
      <c r="D22" s="453">
        <v>0</v>
      </c>
      <c r="E22" s="453">
        <v>0</v>
      </c>
      <c r="F22" s="453">
        <v>0</v>
      </c>
      <c r="G22" s="453">
        <v>0</v>
      </c>
      <c r="H22" s="453">
        <v>0</v>
      </c>
      <c r="I22" s="453">
        <v>0</v>
      </c>
      <c r="J22" s="453">
        <v>0</v>
      </c>
      <c r="K22" s="453">
        <v>0</v>
      </c>
      <c r="L22" s="453">
        <v>0</v>
      </c>
    </row>
    <row r="23" spans="1:12" s="472" customFormat="1" ht="18.75" customHeight="1">
      <c r="A23" s="83">
        <v>12</v>
      </c>
      <c r="B23" s="455" t="s">
        <v>886</v>
      </c>
      <c r="C23" s="453">
        <v>0</v>
      </c>
      <c r="D23" s="453">
        <v>0</v>
      </c>
      <c r="E23" s="453">
        <v>0</v>
      </c>
      <c r="F23" s="453">
        <v>0</v>
      </c>
      <c r="G23" s="453">
        <v>0</v>
      </c>
      <c r="H23" s="453">
        <v>0</v>
      </c>
      <c r="I23" s="453">
        <v>0</v>
      </c>
      <c r="J23" s="453">
        <v>0</v>
      </c>
      <c r="K23" s="453">
        <v>0</v>
      </c>
      <c r="L23" s="453">
        <v>0</v>
      </c>
    </row>
    <row r="24" spans="1:12" s="472" customFormat="1" ht="18.75" customHeight="1">
      <c r="A24" s="83">
        <v>13</v>
      </c>
      <c r="B24" s="455" t="s">
        <v>887</v>
      </c>
      <c r="C24" s="453">
        <v>0</v>
      </c>
      <c r="D24" s="453">
        <v>0</v>
      </c>
      <c r="E24" s="453">
        <v>0</v>
      </c>
      <c r="F24" s="453">
        <v>0</v>
      </c>
      <c r="G24" s="453">
        <v>0</v>
      </c>
      <c r="H24" s="453">
        <v>0</v>
      </c>
      <c r="I24" s="453">
        <v>0</v>
      </c>
      <c r="J24" s="453">
        <v>0</v>
      </c>
      <c r="K24" s="453">
        <v>0</v>
      </c>
      <c r="L24" s="453">
        <v>0</v>
      </c>
    </row>
    <row r="25" spans="1:12" s="472" customFormat="1" ht="18.75" customHeight="1">
      <c r="A25" s="83">
        <v>14</v>
      </c>
      <c r="B25" s="455" t="s">
        <v>888</v>
      </c>
      <c r="C25" s="453">
        <v>0</v>
      </c>
      <c r="D25" s="453">
        <v>0</v>
      </c>
      <c r="E25" s="453">
        <v>0</v>
      </c>
      <c r="F25" s="453">
        <v>0</v>
      </c>
      <c r="G25" s="453">
        <v>0</v>
      </c>
      <c r="H25" s="453">
        <v>0</v>
      </c>
      <c r="I25" s="453">
        <v>0</v>
      </c>
      <c r="J25" s="453">
        <v>0</v>
      </c>
      <c r="K25" s="453">
        <v>0</v>
      </c>
      <c r="L25" s="453">
        <v>0</v>
      </c>
    </row>
    <row r="26" spans="1:12" s="472" customFormat="1" ht="18.75" customHeight="1">
      <c r="A26" s="83">
        <v>15</v>
      </c>
      <c r="B26" s="455" t="s">
        <v>889</v>
      </c>
      <c r="C26" s="453">
        <v>0</v>
      </c>
      <c r="D26" s="453">
        <v>0</v>
      </c>
      <c r="E26" s="453">
        <v>0</v>
      </c>
      <c r="F26" s="453">
        <v>0</v>
      </c>
      <c r="G26" s="453">
        <v>0</v>
      </c>
      <c r="H26" s="453">
        <v>0</v>
      </c>
      <c r="I26" s="453">
        <v>0</v>
      </c>
      <c r="J26" s="453">
        <v>0</v>
      </c>
      <c r="K26" s="453">
        <v>0</v>
      </c>
      <c r="L26" s="453">
        <v>0</v>
      </c>
    </row>
    <row r="27" spans="1:12" s="472" customFormat="1" ht="18.75" customHeight="1">
      <c r="A27" s="83">
        <v>16</v>
      </c>
      <c r="B27" s="455" t="s">
        <v>890</v>
      </c>
      <c r="C27" s="453">
        <v>0</v>
      </c>
      <c r="D27" s="453">
        <v>0</v>
      </c>
      <c r="E27" s="453">
        <v>0</v>
      </c>
      <c r="F27" s="453">
        <v>0</v>
      </c>
      <c r="G27" s="453">
        <v>0</v>
      </c>
      <c r="H27" s="453">
        <v>0</v>
      </c>
      <c r="I27" s="453">
        <v>0</v>
      </c>
      <c r="J27" s="453">
        <v>0</v>
      </c>
      <c r="K27" s="453">
        <v>0</v>
      </c>
      <c r="L27" s="453">
        <v>0</v>
      </c>
    </row>
    <row r="28" spans="1:12" s="472" customFormat="1" ht="18.75" customHeight="1">
      <c r="A28" s="83">
        <v>17</v>
      </c>
      <c r="B28" s="455" t="s">
        <v>891</v>
      </c>
      <c r="C28" s="453">
        <v>0</v>
      </c>
      <c r="D28" s="453">
        <v>0</v>
      </c>
      <c r="E28" s="453">
        <v>0</v>
      </c>
      <c r="F28" s="453">
        <v>0</v>
      </c>
      <c r="G28" s="453">
        <v>0</v>
      </c>
      <c r="H28" s="453">
        <v>0</v>
      </c>
      <c r="I28" s="453">
        <v>0</v>
      </c>
      <c r="J28" s="453">
        <v>0</v>
      </c>
      <c r="K28" s="453">
        <v>0</v>
      </c>
      <c r="L28" s="453">
        <v>0</v>
      </c>
    </row>
    <row r="29" spans="1:12" s="472" customFormat="1" ht="18.75" customHeight="1">
      <c r="A29" s="83">
        <v>18</v>
      </c>
      <c r="B29" s="455" t="s">
        <v>892</v>
      </c>
      <c r="C29" s="453">
        <v>0</v>
      </c>
      <c r="D29" s="453">
        <v>0</v>
      </c>
      <c r="E29" s="453">
        <v>0</v>
      </c>
      <c r="F29" s="453">
        <v>0</v>
      </c>
      <c r="G29" s="453">
        <v>0</v>
      </c>
      <c r="H29" s="453">
        <v>0</v>
      </c>
      <c r="I29" s="453">
        <v>0</v>
      </c>
      <c r="J29" s="453">
        <v>0</v>
      </c>
      <c r="K29" s="453">
        <v>0</v>
      </c>
      <c r="L29" s="453">
        <v>0</v>
      </c>
    </row>
    <row r="30" spans="1:12" s="472" customFormat="1" ht="18.75" customHeight="1">
      <c r="A30" s="83">
        <v>19</v>
      </c>
      <c r="B30" s="455" t="s">
        <v>893</v>
      </c>
      <c r="C30" s="453">
        <v>0</v>
      </c>
      <c r="D30" s="453">
        <v>0</v>
      </c>
      <c r="E30" s="453">
        <v>0</v>
      </c>
      <c r="F30" s="453">
        <v>0</v>
      </c>
      <c r="G30" s="453">
        <v>0</v>
      </c>
      <c r="H30" s="453">
        <v>0</v>
      </c>
      <c r="I30" s="453">
        <v>0</v>
      </c>
      <c r="J30" s="453">
        <v>0</v>
      </c>
      <c r="K30" s="453">
        <v>0</v>
      </c>
      <c r="L30" s="453">
        <v>0</v>
      </c>
    </row>
    <row r="31" spans="1:12" s="472" customFormat="1" ht="18.75" customHeight="1">
      <c r="A31" s="83">
        <v>20</v>
      </c>
      <c r="B31" s="455" t="s">
        <v>894</v>
      </c>
      <c r="C31" s="453">
        <v>0</v>
      </c>
      <c r="D31" s="453">
        <v>0</v>
      </c>
      <c r="E31" s="453">
        <v>0</v>
      </c>
      <c r="F31" s="453">
        <v>0</v>
      </c>
      <c r="G31" s="453">
        <v>0</v>
      </c>
      <c r="H31" s="453">
        <v>0</v>
      </c>
      <c r="I31" s="453">
        <v>0</v>
      </c>
      <c r="J31" s="453">
        <v>0</v>
      </c>
      <c r="K31" s="453">
        <v>0</v>
      </c>
      <c r="L31" s="453">
        <v>0</v>
      </c>
    </row>
    <row r="32" spans="1:12" s="472" customFormat="1" ht="18.75" customHeight="1">
      <c r="A32" s="83">
        <v>21</v>
      </c>
      <c r="B32" s="455" t="s">
        <v>895</v>
      </c>
      <c r="C32" s="453">
        <v>0</v>
      </c>
      <c r="D32" s="453">
        <v>0</v>
      </c>
      <c r="E32" s="453">
        <v>0</v>
      </c>
      <c r="F32" s="453">
        <v>0</v>
      </c>
      <c r="G32" s="453">
        <v>0</v>
      </c>
      <c r="H32" s="453">
        <v>0</v>
      </c>
      <c r="I32" s="453">
        <v>0</v>
      </c>
      <c r="J32" s="453">
        <v>0</v>
      </c>
      <c r="K32" s="453">
        <v>0</v>
      </c>
      <c r="L32" s="453">
        <v>0</v>
      </c>
    </row>
    <row r="33" spans="1:12" s="472" customFormat="1" ht="18.75" customHeight="1">
      <c r="A33" s="83">
        <v>22</v>
      </c>
      <c r="B33" s="455" t="s">
        <v>896</v>
      </c>
      <c r="C33" s="453">
        <v>0</v>
      </c>
      <c r="D33" s="453">
        <v>0</v>
      </c>
      <c r="E33" s="453">
        <v>0</v>
      </c>
      <c r="F33" s="453">
        <v>0</v>
      </c>
      <c r="G33" s="453">
        <v>0</v>
      </c>
      <c r="H33" s="453">
        <v>0</v>
      </c>
      <c r="I33" s="453">
        <v>0</v>
      </c>
      <c r="J33" s="453">
        <v>0</v>
      </c>
      <c r="K33" s="453">
        <v>0</v>
      </c>
      <c r="L33" s="453">
        <v>0</v>
      </c>
    </row>
    <row r="34" spans="1:12" s="472" customFormat="1" ht="18.75" customHeight="1">
      <c r="A34" s="83">
        <v>23</v>
      </c>
      <c r="B34" s="455" t="s">
        <v>897</v>
      </c>
      <c r="C34" s="453">
        <v>0</v>
      </c>
      <c r="D34" s="453">
        <v>0</v>
      </c>
      <c r="E34" s="453">
        <v>0</v>
      </c>
      <c r="F34" s="453">
        <v>0</v>
      </c>
      <c r="G34" s="453">
        <v>0</v>
      </c>
      <c r="H34" s="453">
        <v>0</v>
      </c>
      <c r="I34" s="453">
        <v>0</v>
      </c>
      <c r="J34" s="453">
        <v>0</v>
      </c>
      <c r="K34" s="453">
        <v>0</v>
      </c>
      <c r="L34" s="453">
        <v>0</v>
      </c>
    </row>
    <row r="35" spans="1:12" s="472" customFormat="1" ht="18.75" customHeight="1">
      <c r="A35" s="83">
        <v>24</v>
      </c>
      <c r="B35" s="455" t="s">
        <v>898</v>
      </c>
      <c r="C35" s="453">
        <v>0</v>
      </c>
      <c r="D35" s="453">
        <v>0</v>
      </c>
      <c r="E35" s="453">
        <v>0</v>
      </c>
      <c r="F35" s="453">
        <v>0</v>
      </c>
      <c r="G35" s="453">
        <v>0</v>
      </c>
      <c r="H35" s="453">
        <v>0</v>
      </c>
      <c r="I35" s="453">
        <v>0</v>
      </c>
      <c r="J35" s="453">
        <v>0</v>
      </c>
      <c r="K35" s="453">
        <v>0</v>
      </c>
      <c r="L35" s="453">
        <v>0</v>
      </c>
    </row>
    <row r="36" spans="1:12" s="472" customFormat="1" ht="18.75" customHeight="1">
      <c r="A36" s="83">
        <v>25</v>
      </c>
      <c r="B36" s="455" t="s">
        <v>899</v>
      </c>
      <c r="C36" s="453">
        <v>0</v>
      </c>
      <c r="D36" s="453">
        <v>0</v>
      </c>
      <c r="E36" s="453">
        <v>0</v>
      </c>
      <c r="F36" s="453">
        <v>0</v>
      </c>
      <c r="G36" s="453">
        <v>0</v>
      </c>
      <c r="H36" s="453">
        <v>0</v>
      </c>
      <c r="I36" s="453">
        <v>0</v>
      </c>
      <c r="J36" s="453">
        <v>0</v>
      </c>
      <c r="K36" s="453">
        <v>0</v>
      </c>
      <c r="L36" s="453">
        <v>0</v>
      </c>
    </row>
    <row r="37" spans="1:12" s="472" customFormat="1" ht="18.75" customHeight="1">
      <c r="A37" s="83">
        <v>26</v>
      </c>
      <c r="B37" s="455" t="s">
        <v>900</v>
      </c>
      <c r="C37" s="453">
        <v>0</v>
      </c>
      <c r="D37" s="453">
        <v>0</v>
      </c>
      <c r="E37" s="453">
        <v>0</v>
      </c>
      <c r="F37" s="453">
        <v>0</v>
      </c>
      <c r="G37" s="453">
        <v>0</v>
      </c>
      <c r="H37" s="453">
        <v>0</v>
      </c>
      <c r="I37" s="453">
        <v>0</v>
      </c>
      <c r="J37" s="453">
        <v>0</v>
      </c>
      <c r="K37" s="453">
        <v>0</v>
      </c>
      <c r="L37" s="453">
        <v>0</v>
      </c>
    </row>
    <row r="38" spans="1:12" s="472" customFormat="1" ht="18.75" customHeight="1">
      <c r="A38" s="83">
        <v>27</v>
      </c>
      <c r="B38" s="455" t="s">
        <v>901</v>
      </c>
      <c r="C38" s="453">
        <v>0</v>
      </c>
      <c r="D38" s="453">
        <v>0</v>
      </c>
      <c r="E38" s="453">
        <v>0</v>
      </c>
      <c r="F38" s="453">
        <v>0</v>
      </c>
      <c r="G38" s="453">
        <v>0</v>
      </c>
      <c r="H38" s="453">
        <v>0</v>
      </c>
      <c r="I38" s="453">
        <v>0</v>
      </c>
      <c r="J38" s="453">
        <v>0</v>
      </c>
      <c r="K38" s="453">
        <v>0</v>
      </c>
      <c r="L38" s="453">
        <v>0</v>
      </c>
    </row>
    <row r="39" spans="1:12" s="472" customFormat="1" ht="18.75" customHeight="1">
      <c r="A39" s="83">
        <v>28</v>
      </c>
      <c r="B39" s="455" t="s">
        <v>902</v>
      </c>
      <c r="C39" s="453">
        <v>0</v>
      </c>
      <c r="D39" s="453">
        <v>0</v>
      </c>
      <c r="E39" s="453">
        <v>0</v>
      </c>
      <c r="F39" s="453">
        <v>0</v>
      </c>
      <c r="G39" s="453">
        <v>0</v>
      </c>
      <c r="H39" s="453">
        <v>0</v>
      </c>
      <c r="I39" s="453">
        <v>0</v>
      </c>
      <c r="J39" s="453">
        <v>0</v>
      </c>
      <c r="K39" s="453">
        <v>0</v>
      </c>
      <c r="L39" s="453">
        <v>0</v>
      </c>
    </row>
    <row r="40" spans="1:12" s="472" customFormat="1" ht="18.75" customHeight="1">
      <c r="A40" s="83">
        <v>29</v>
      </c>
      <c r="B40" s="455" t="s">
        <v>903</v>
      </c>
      <c r="C40" s="453">
        <v>0</v>
      </c>
      <c r="D40" s="453">
        <v>0</v>
      </c>
      <c r="E40" s="453">
        <v>0</v>
      </c>
      <c r="F40" s="453">
        <v>0</v>
      </c>
      <c r="G40" s="453">
        <v>0</v>
      </c>
      <c r="H40" s="453">
        <v>0</v>
      </c>
      <c r="I40" s="453">
        <v>0</v>
      </c>
      <c r="J40" s="453">
        <v>0</v>
      </c>
      <c r="K40" s="453">
        <v>0</v>
      </c>
      <c r="L40" s="453">
        <v>0</v>
      </c>
    </row>
    <row r="41" spans="1:12" s="472" customFormat="1" ht="18.75" customHeight="1">
      <c r="A41" s="83">
        <v>30</v>
      </c>
      <c r="B41" s="455" t="s">
        <v>904</v>
      </c>
      <c r="C41" s="453">
        <v>0</v>
      </c>
      <c r="D41" s="453">
        <v>0</v>
      </c>
      <c r="E41" s="453">
        <v>0</v>
      </c>
      <c r="F41" s="453">
        <v>0</v>
      </c>
      <c r="G41" s="453">
        <v>0</v>
      </c>
      <c r="H41" s="453">
        <v>0</v>
      </c>
      <c r="I41" s="453">
        <v>0</v>
      </c>
      <c r="J41" s="453">
        <v>0</v>
      </c>
      <c r="K41" s="453">
        <v>0</v>
      </c>
      <c r="L41" s="453">
        <v>0</v>
      </c>
    </row>
    <row r="42" spans="1:12" s="472" customFormat="1" ht="18.75" customHeight="1">
      <c r="A42" s="83">
        <v>31</v>
      </c>
      <c r="B42" s="455" t="s">
        <v>905</v>
      </c>
      <c r="C42" s="453">
        <v>0</v>
      </c>
      <c r="D42" s="453">
        <v>0</v>
      </c>
      <c r="E42" s="453">
        <v>0</v>
      </c>
      <c r="F42" s="453">
        <v>0</v>
      </c>
      <c r="G42" s="453">
        <v>0</v>
      </c>
      <c r="H42" s="453">
        <v>0</v>
      </c>
      <c r="I42" s="453">
        <v>0</v>
      </c>
      <c r="J42" s="453">
        <v>0</v>
      </c>
      <c r="K42" s="453">
        <v>0</v>
      </c>
      <c r="L42" s="453">
        <v>0</v>
      </c>
    </row>
    <row r="43" spans="1:12" s="472" customFormat="1" ht="18.75" customHeight="1">
      <c r="A43" s="83">
        <v>32</v>
      </c>
      <c r="B43" s="455" t="s">
        <v>906</v>
      </c>
      <c r="C43" s="453">
        <v>0</v>
      </c>
      <c r="D43" s="453">
        <v>0</v>
      </c>
      <c r="E43" s="453">
        <v>0</v>
      </c>
      <c r="F43" s="453">
        <v>0</v>
      </c>
      <c r="G43" s="453">
        <v>0</v>
      </c>
      <c r="H43" s="453">
        <v>0</v>
      </c>
      <c r="I43" s="453">
        <v>0</v>
      </c>
      <c r="J43" s="453">
        <v>0</v>
      </c>
      <c r="K43" s="453">
        <v>0</v>
      </c>
      <c r="L43" s="453">
        <v>0</v>
      </c>
    </row>
    <row r="44" spans="1:12" s="472" customFormat="1" ht="18.75" customHeight="1">
      <c r="A44" s="83">
        <v>33</v>
      </c>
      <c r="B44" s="455" t="s">
        <v>907</v>
      </c>
      <c r="C44" s="453">
        <v>0</v>
      </c>
      <c r="D44" s="453">
        <v>0</v>
      </c>
      <c r="E44" s="453">
        <v>0</v>
      </c>
      <c r="F44" s="453">
        <v>0</v>
      </c>
      <c r="G44" s="453">
        <v>0</v>
      </c>
      <c r="H44" s="453">
        <v>0</v>
      </c>
      <c r="I44" s="453">
        <v>0</v>
      </c>
      <c r="J44" s="453">
        <v>0</v>
      </c>
      <c r="K44" s="453">
        <v>0</v>
      </c>
      <c r="L44" s="453">
        <v>0</v>
      </c>
    </row>
    <row r="45" spans="1:12" s="472" customFormat="1" ht="18.75" customHeight="1">
      <c r="A45" s="83">
        <v>34</v>
      </c>
      <c r="B45" s="455" t="s">
        <v>908</v>
      </c>
      <c r="C45" s="453">
        <v>0</v>
      </c>
      <c r="D45" s="453">
        <v>0</v>
      </c>
      <c r="E45" s="453">
        <v>0</v>
      </c>
      <c r="F45" s="453">
        <v>0</v>
      </c>
      <c r="G45" s="453">
        <v>0</v>
      </c>
      <c r="H45" s="453">
        <v>0</v>
      </c>
      <c r="I45" s="453">
        <v>0</v>
      </c>
      <c r="J45" s="453">
        <v>0</v>
      </c>
      <c r="K45" s="453">
        <v>0</v>
      </c>
      <c r="L45" s="453">
        <v>0</v>
      </c>
    </row>
    <row r="46" spans="1:12" s="472" customFormat="1" ht="18.75" customHeight="1">
      <c r="A46" s="83">
        <v>35</v>
      </c>
      <c r="B46" s="455" t="s">
        <v>909</v>
      </c>
      <c r="C46" s="453">
        <v>0</v>
      </c>
      <c r="D46" s="453">
        <v>0</v>
      </c>
      <c r="E46" s="453">
        <v>0</v>
      </c>
      <c r="F46" s="453">
        <v>0</v>
      </c>
      <c r="G46" s="453">
        <v>0</v>
      </c>
      <c r="H46" s="453">
        <v>0</v>
      </c>
      <c r="I46" s="453">
        <v>0</v>
      </c>
      <c r="J46" s="453">
        <v>0</v>
      </c>
      <c r="K46" s="453">
        <v>0</v>
      </c>
      <c r="L46" s="453">
        <v>0</v>
      </c>
    </row>
    <row r="47" spans="1:12" s="472" customFormat="1" ht="18.75" customHeight="1">
      <c r="A47" s="83">
        <v>36</v>
      </c>
      <c r="B47" s="455" t="s">
        <v>910</v>
      </c>
      <c r="C47" s="453">
        <v>0</v>
      </c>
      <c r="D47" s="453">
        <v>0</v>
      </c>
      <c r="E47" s="453">
        <v>0</v>
      </c>
      <c r="F47" s="453">
        <v>0</v>
      </c>
      <c r="G47" s="453">
        <v>0</v>
      </c>
      <c r="H47" s="453">
        <v>0</v>
      </c>
      <c r="I47" s="453">
        <v>0</v>
      </c>
      <c r="J47" s="453">
        <v>0</v>
      </c>
      <c r="K47" s="453">
        <v>0</v>
      </c>
      <c r="L47" s="453">
        <v>0</v>
      </c>
    </row>
    <row r="48" spans="1:12" s="472" customFormat="1" ht="18.75" customHeight="1">
      <c r="A48" s="83">
        <v>37</v>
      </c>
      <c r="B48" s="455" t="s">
        <v>911</v>
      </c>
      <c r="C48" s="453">
        <v>0</v>
      </c>
      <c r="D48" s="453">
        <v>0</v>
      </c>
      <c r="E48" s="453">
        <v>0</v>
      </c>
      <c r="F48" s="453">
        <v>0</v>
      </c>
      <c r="G48" s="453">
        <v>0</v>
      </c>
      <c r="H48" s="453">
        <v>0</v>
      </c>
      <c r="I48" s="453">
        <v>0</v>
      </c>
      <c r="J48" s="453">
        <v>0</v>
      </c>
      <c r="K48" s="453">
        <v>0</v>
      </c>
      <c r="L48" s="453">
        <v>0</v>
      </c>
    </row>
    <row r="49" spans="1:12" s="472" customFormat="1" ht="18.75" customHeight="1">
      <c r="A49" s="83">
        <v>38</v>
      </c>
      <c r="B49" s="455" t="s">
        <v>912</v>
      </c>
      <c r="C49" s="453">
        <v>0</v>
      </c>
      <c r="D49" s="453">
        <v>0</v>
      </c>
      <c r="E49" s="453">
        <v>0</v>
      </c>
      <c r="F49" s="453">
        <v>0</v>
      </c>
      <c r="G49" s="453">
        <v>0</v>
      </c>
      <c r="H49" s="453">
        <v>0</v>
      </c>
      <c r="I49" s="453">
        <v>0</v>
      </c>
      <c r="J49" s="453">
        <v>0</v>
      </c>
      <c r="K49" s="453">
        <v>0</v>
      </c>
      <c r="L49" s="453">
        <v>0</v>
      </c>
    </row>
    <row r="50" spans="1:12" s="472" customFormat="1" ht="18.75" customHeight="1">
      <c r="A50" s="83">
        <v>39</v>
      </c>
      <c r="B50" s="455" t="s">
        <v>913</v>
      </c>
      <c r="C50" s="453">
        <v>0</v>
      </c>
      <c r="D50" s="453">
        <v>0</v>
      </c>
      <c r="E50" s="453">
        <v>0</v>
      </c>
      <c r="F50" s="453">
        <v>0</v>
      </c>
      <c r="G50" s="453">
        <v>0</v>
      </c>
      <c r="H50" s="453">
        <v>0</v>
      </c>
      <c r="I50" s="453">
        <v>0</v>
      </c>
      <c r="J50" s="453">
        <v>0</v>
      </c>
      <c r="K50" s="453">
        <v>0</v>
      </c>
      <c r="L50" s="453">
        <v>0</v>
      </c>
    </row>
    <row r="51" spans="1:12" s="472" customFormat="1" ht="18.75" customHeight="1">
      <c r="A51" s="83">
        <v>40</v>
      </c>
      <c r="B51" s="455" t="s">
        <v>914</v>
      </c>
      <c r="C51" s="453">
        <v>0</v>
      </c>
      <c r="D51" s="453">
        <v>0</v>
      </c>
      <c r="E51" s="453">
        <v>0</v>
      </c>
      <c r="F51" s="453">
        <v>0</v>
      </c>
      <c r="G51" s="453">
        <v>0</v>
      </c>
      <c r="H51" s="453">
        <v>0</v>
      </c>
      <c r="I51" s="453">
        <v>0</v>
      </c>
      <c r="J51" s="453">
        <v>0</v>
      </c>
      <c r="K51" s="453">
        <v>0</v>
      </c>
      <c r="L51" s="453">
        <v>0</v>
      </c>
    </row>
    <row r="52" spans="1:12" s="472" customFormat="1" ht="18.75" customHeight="1">
      <c r="A52" s="83">
        <v>41</v>
      </c>
      <c r="B52" s="455" t="s">
        <v>915</v>
      </c>
      <c r="C52" s="453">
        <v>0</v>
      </c>
      <c r="D52" s="453">
        <v>0</v>
      </c>
      <c r="E52" s="453">
        <v>0</v>
      </c>
      <c r="F52" s="453">
        <v>0</v>
      </c>
      <c r="G52" s="453">
        <v>0</v>
      </c>
      <c r="H52" s="453">
        <v>0</v>
      </c>
      <c r="I52" s="453">
        <v>0</v>
      </c>
      <c r="J52" s="453">
        <v>0</v>
      </c>
      <c r="K52" s="453">
        <v>0</v>
      </c>
      <c r="L52" s="453">
        <v>0</v>
      </c>
    </row>
    <row r="53" spans="1:12" s="472" customFormat="1" ht="18.75" customHeight="1">
      <c r="A53" s="83">
        <v>42</v>
      </c>
      <c r="B53" s="455" t="s">
        <v>916</v>
      </c>
      <c r="C53" s="453">
        <v>0</v>
      </c>
      <c r="D53" s="453">
        <v>0</v>
      </c>
      <c r="E53" s="453">
        <v>0</v>
      </c>
      <c r="F53" s="453">
        <v>0</v>
      </c>
      <c r="G53" s="453">
        <v>0</v>
      </c>
      <c r="H53" s="453">
        <v>0</v>
      </c>
      <c r="I53" s="453">
        <v>0</v>
      </c>
      <c r="J53" s="453">
        <v>0</v>
      </c>
      <c r="K53" s="453">
        <v>0</v>
      </c>
      <c r="L53" s="453">
        <v>0</v>
      </c>
    </row>
    <row r="54" spans="1:12" s="472" customFormat="1" ht="18.75" customHeight="1">
      <c r="A54" s="83">
        <v>43</v>
      </c>
      <c r="B54" s="455" t="s">
        <v>917</v>
      </c>
      <c r="C54" s="453">
        <v>0</v>
      </c>
      <c r="D54" s="453">
        <v>0</v>
      </c>
      <c r="E54" s="453">
        <v>0</v>
      </c>
      <c r="F54" s="453">
        <v>0</v>
      </c>
      <c r="G54" s="453">
        <v>0</v>
      </c>
      <c r="H54" s="453">
        <v>0</v>
      </c>
      <c r="I54" s="453">
        <v>0</v>
      </c>
      <c r="J54" s="453">
        <v>0</v>
      </c>
      <c r="K54" s="453">
        <v>0</v>
      </c>
      <c r="L54" s="453">
        <v>0</v>
      </c>
    </row>
    <row r="55" spans="1:12" s="472" customFormat="1" ht="18.75" customHeight="1">
      <c r="A55" s="83">
        <v>44</v>
      </c>
      <c r="B55" s="455" t="s">
        <v>918</v>
      </c>
      <c r="C55" s="453">
        <v>0</v>
      </c>
      <c r="D55" s="453">
        <v>0</v>
      </c>
      <c r="E55" s="453">
        <v>0</v>
      </c>
      <c r="F55" s="453">
        <v>0</v>
      </c>
      <c r="G55" s="453">
        <v>0</v>
      </c>
      <c r="H55" s="453">
        <v>0</v>
      </c>
      <c r="I55" s="453">
        <v>0</v>
      </c>
      <c r="J55" s="453">
        <v>0</v>
      </c>
      <c r="K55" s="453">
        <v>0</v>
      </c>
      <c r="L55" s="453">
        <v>0</v>
      </c>
    </row>
    <row r="56" spans="1:12" s="472" customFormat="1" ht="18.75" customHeight="1">
      <c r="A56" s="83">
        <v>45</v>
      </c>
      <c r="B56" s="455" t="s">
        <v>919</v>
      </c>
      <c r="C56" s="453">
        <v>0</v>
      </c>
      <c r="D56" s="453">
        <v>0</v>
      </c>
      <c r="E56" s="453">
        <v>0</v>
      </c>
      <c r="F56" s="453">
        <v>0</v>
      </c>
      <c r="G56" s="453">
        <v>0</v>
      </c>
      <c r="H56" s="453">
        <v>0</v>
      </c>
      <c r="I56" s="453">
        <v>0</v>
      </c>
      <c r="J56" s="453">
        <v>0</v>
      </c>
      <c r="K56" s="453">
        <v>0</v>
      </c>
      <c r="L56" s="453">
        <v>0</v>
      </c>
    </row>
    <row r="57" spans="1:12" s="472" customFormat="1" ht="18.75" customHeight="1">
      <c r="A57" s="83">
        <v>46</v>
      </c>
      <c r="B57" s="455" t="s">
        <v>920</v>
      </c>
      <c r="C57" s="453">
        <v>0</v>
      </c>
      <c r="D57" s="453">
        <v>0</v>
      </c>
      <c r="E57" s="453">
        <v>0</v>
      </c>
      <c r="F57" s="453">
        <v>0</v>
      </c>
      <c r="G57" s="453">
        <v>0</v>
      </c>
      <c r="H57" s="453">
        <v>0</v>
      </c>
      <c r="I57" s="453">
        <v>0</v>
      </c>
      <c r="J57" s="453">
        <v>0</v>
      </c>
      <c r="K57" s="453">
        <v>0</v>
      </c>
      <c r="L57" s="453">
        <v>0</v>
      </c>
    </row>
    <row r="58" spans="1:12" s="472" customFormat="1" ht="18.75" customHeight="1">
      <c r="A58" s="83">
        <v>47</v>
      </c>
      <c r="B58" s="455" t="s">
        <v>921</v>
      </c>
      <c r="C58" s="453">
        <v>0</v>
      </c>
      <c r="D58" s="453">
        <v>0</v>
      </c>
      <c r="E58" s="453">
        <v>0</v>
      </c>
      <c r="F58" s="453">
        <v>0</v>
      </c>
      <c r="G58" s="453">
        <v>0</v>
      </c>
      <c r="H58" s="453">
        <v>0</v>
      </c>
      <c r="I58" s="453">
        <v>0</v>
      </c>
      <c r="J58" s="453">
        <v>0</v>
      </c>
      <c r="K58" s="453">
        <v>0</v>
      </c>
      <c r="L58" s="453">
        <v>0</v>
      </c>
    </row>
    <row r="59" spans="1:12" s="472" customFormat="1" ht="18.75" customHeight="1">
      <c r="A59" s="83">
        <v>48</v>
      </c>
      <c r="B59" s="455" t="s">
        <v>922</v>
      </c>
      <c r="C59" s="453">
        <v>0</v>
      </c>
      <c r="D59" s="453">
        <v>0</v>
      </c>
      <c r="E59" s="453">
        <v>0</v>
      </c>
      <c r="F59" s="453">
        <v>0</v>
      </c>
      <c r="G59" s="453">
        <v>0</v>
      </c>
      <c r="H59" s="453">
        <v>0</v>
      </c>
      <c r="I59" s="453">
        <v>0</v>
      </c>
      <c r="J59" s="453">
        <v>0</v>
      </c>
      <c r="K59" s="453">
        <v>0</v>
      </c>
      <c r="L59" s="453">
        <v>0</v>
      </c>
    </row>
    <row r="60" spans="1:12" s="472" customFormat="1" ht="18.75" customHeight="1">
      <c r="A60" s="83">
        <v>49</v>
      </c>
      <c r="B60" s="455" t="s">
        <v>923</v>
      </c>
      <c r="C60" s="453">
        <v>0</v>
      </c>
      <c r="D60" s="453">
        <v>0</v>
      </c>
      <c r="E60" s="453">
        <v>0</v>
      </c>
      <c r="F60" s="453">
        <v>0</v>
      </c>
      <c r="G60" s="453">
        <v>0</v>
      </c>
      <c r="H60" s="453">
        <v>0</v>
      </c>
      <c r="I60" s="453">
        <v>0</v>
      </c>
      <c r="J60" s="453">
        <v>0</v>
      </c>
      <c r="K60" s="453">
        <v>0</v>
      </c>
      <c r="L60" s="453">
        <v>0</v>
      </c>
    </row>
    <row r="61" spans="1:12" s="472" customFormat="1" ht="18.75" customHeight="1">
      <c r="A61" s="83">
        <v>50</v>
      </c>
      <c r="B61" s="455" t="s">
        <v>924</v>
      </c>
      <c r="C61" s="453">
        <v>0</v>
      </c>
      <c r="D61" s="453">
        <v>0</v>
      </c>
      <c r="E61" s="453">
        <v>0</v>
      </c>
      <c r="F61" s="453">
        <v>0</v>
      </c>
      <c r="G61" s="453">
        <v>0</v>
      </c>
      <c r="H61" s="453">
        <v>0</v>
      </c>
      <c r="I61" s="453">
        <v>0</v>
      </c>
      <c r="J61" s="453">
        <v>0</v>
      </c>
      <c r="K61" s="453">
        <v>0</v>
      </c>
      <c r="L61" s="453">
        <v>0</v>
      </c>
    </row>
    <row r="62" spans="1:12" s="472" customFormat="1" ht="18.75" customHeight="1">
      <c r="A62" s="83">
        <v>51</v>
      </c>
      <c r="B62" s="455" t="s">
        <v>925</v>
      </c>
      <c r="C62" s="453">
        <v>0</v>
      </c>
      <c r="D62" s="453">
        <v>0</v>
      </c>
      <c r="E62" s="453">
        <v>0</v>
      </c>
      <c r="F62" s="453">
        <v>0</v>
      </c>
      <c r="G62" s="453">
        <v>0</v>
      </c>
      <c r="H62" s="453">
        <v>0</v>
      </c>
      <c r="I62" s="453">
        <v>0</v>
      </c>
      <c r="J62" s="453">
        <v>0</v>
      </c>
      <c r="K62" s="453">
        <v>0</v>
      </c>
      <c r="L62" s="453">
        <v>0</v>
      </c>
    </row>
    <row r="63" spans="1:12">
      <c r="A63" s="981" t="s">
        <v>19</v>
      </c>
      <c r="B63" s="982"/>
      <c r="C63" s="456">
        <v>0</v>
      </c>
      <c r="D63" s="456">
        <v>0</v>
      </c>
      <c r="E63" s="456">
        <v>0</v>
      </c>
      <c r="F63" s="456">
        <v>0</v>
      </c>
      <c r="G63" s="456">
        <v>0</v>
      </c>
      <c r="H63" s="456">
        <v>0</v>
      </c>
      <c r="I63" s="456">
        <v>0</v>
      </c>
      <c r="J63" s="456">
        <v>0</v>
      </c>
      <c r="K63" s="456">
        <v>0</v>
      </c>
      <c r="L63" s="456">
        <v>0</v>
      </c>
    </row>
    <row r="64" spans="1:12">
      <c r="A64" s="20" t="s">
        <v>367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3">
      <c r="A65" s="19" t="s">
        <v>366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3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3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3" ht="14.25" customHeight="1">
      <c r="A68" s="1013" t="s">
        <v>13</v>
      </c>
      <c r="B68" s="1013"/>
      <c r="C68" s="1013"/>
      <c r="D68" s="1013"/>
      <c r="E68" s="1013"/>
      <c r="F68" s="1013"/>
      <c r="G68" s="1013"/>
      <c r="H68" s="1013"/>
      <c r="I68" s="1013"/>
      <c r="J68" s="1013"/>
      <c r="K68" s="1013"/>
      <c r="L68" s="1013"/>
    </row>
    <row r="69" spans="1:13">
      <c r="A69" s="1013" t="s">
        <v>14</v>
      </c>
      <c r="B69" s="1013"/>
      <c r="C69" s="1013"/>
      <c r="D69" s="1013"/>
      <c r="E69" s="1013"/>
      <c r="F69" s="1013"/>
      <c r="G69" s="1013"/>
      <c r="H69" s="1013"/>
      <c r="I69" s="1013"/>
      <c r="J69" s="1013"/>
      <c r="K69" s="1013"/>
      <c r="L69" s="1013"/>
    </row>
    <row r="70" spans="1:13">
      <c r="A70" s="1013" t="s">
        <v>20</v>
      </c>
      <c r="B70" s="1013"/>
      <c r="C70" s="1013"/>
      <c r="D70" s="1013"/>
      <c r="E70" s="1013"/>
      <c r="F70" s="1013"/>
      <c r="G70" s="1013"/>
      <c r="H70" s="1013"/>
      <c r="I70" s="1013"/>
      <c r="J70" s="1013"/>
      <c r="K70" s="1013"/>
      <c r="L70" s="1013"/>
    </row>
    <row r="71" spans="1:13">
      <c r="A71" s="15" t="s">
        <v>23</v>
      </c>
      <c r="B71" s="15"/>
      <c r="C71" s="15"/>
      <c r="D71" s="15"/>
      <c r="E71" s="15"/>
      <c r="F71" s="15"/>
      <c r="J71" s="989" t="s">
        <v>85</v>
      </c>
      <c r="K71" s="989"/>
      <c r="L71" s="989"/>
      <c r="M71" s="989"/>
    </row>
    <row r="72" spans="1:13">
      <c r="A72" s="15"/>
    </row>
    <row r="73" spans="1:13">
      <c r="A73" s="1096"/>
      <c r="B73" s="1096"/>
      <c r="C73" s="1096"/>
      <c r="D73" s="1096"/>
      <c r="E73" s="1096"/>
      <c r="F73" s="1096"/>
      <c r="G73" s="1096"/>
      <c r="H73" s="1096"/>
      <c r="I73" s="1096"/>
      <c r="J73" s="1096"/>
      <c r="K73" s="1096"/>
      <c r="L73" s="1096"/>
    </row>
  </sheetData>
  <mergeCells count="16">
    <mergeCell ref="A69:L69"/>
    <mergeCell ref="A70:L70"/>
    <mergeCell ref="J71:M71"/>
    <mergeCell ref="A73:L73"/>
    <mergeCell ref="A9:A10"/>
    <mergeCell ref="B9:B10"/>
    <mergeCell ref="C9:G9"/>
    <mergeCell ref="H9:L9"/>
    <mergeCell ref="A63:B63"/>
    <mergeCell ref="A68:L68"/>
    <mergeCell ref="I8:L8"/>
    <mergeCell ref="L1:N1"/>
    <mergeCell ref="A2:L2"/>
    <mergeCell ref="A3:L3"/>
    <mergeCell ref="A5:L5"/>
    <mergeCell ref="F7:L7"/>
  </mergeCells>
  <printOptions horizontalCentered="1"/>
  <pageMargins left="0.16" right="0.21" top="0.23622047244094499" bottom="0" header="0.31496062992126" footer="0.31496062992126"/>
  <pageSetup paperSize="9" scale="85" orientation="landscape" r:id="rId1"/>
  <rowBreaks count="1" manualBreakCount="1">
    <brk id="7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0"/>
  <sheetViews>
    <sheetView view="pageBreakPreview" zoomScale="85" zoomScaleSheetLayoutView="85" workbookViewId="0">
      <pane xSplit="2" ySplit="11" topLeftCell="C57" activePane="bottomRight" state="frozen"/>
      <selection activeCell="J73" sqref="J73:J80"/>
      <selection pane="topRight" activeCell="J73" sqref="J73:J80"/>
      <selection pane="bottomLeft" activeCell="J73" sqref="J73:J80"/>
      <selection pane="bottomRight" activeCell="M67" sqref="M67"/>
    </sheetView>
  </sheetViews>
  <sheetFormatPr defaultColWidth="9.140625" defaultRowHeight="12.75"/>
  <cols>
    <col min="1" max="1" width="7.42578125" style="648" customWidth="1"/>
    <col min="2" max="2" width="14.28515625" style="648" customWidth="1"/>
    <col min="3" max="4" width="10.140625" style="648" customWidth="1"/>
    <col min="5" max="5" width="9.140625" style="649" customWidth="1"/>
    <col min="6" max="7" width="8.28515625" style="648" customWidth="1"/>
    <col min="8" max="8" width="8.140625" style="649" customWidth="1"/>
    <col min="9" max="9" width="13" style="649" hidden="1" customWidth="1"/>
    <col min="10" max="10" width="9.28515625" style="648" customWidth="1"/>
    <col min="11" max="11" width="10.7109375" style="648" customWidth="1"/>
    <col min="12" max="12" width="8.5703125" style="649" customWidth="1"/>
    <col min="13" max="13" width="8.7109375" style="648" customWidth="1"/>
    <col min="14" max="14" width="8.42578125" style="648" customWidth="1"/>
    <col min="15" max="15" width="8.7109375" style="649" customWidth="1"/>
    <col min="16" max="16" width="13.7109375" style="649" customWidth="1"/>
    <col min="17" max="17" width="12.7109375" style="649" customWidth="1"/>
    <col min="18" max="18" width="12.5703125" style="649" customWidth="1"/>
    <col min="19" max="16384" width="9.140625" style="648"/>
  </cols>
  <sheetData>
    <row r="1" spans="1:20" s="651" customFormat="1" ht="15">
      <c r="E1" s="649"/>
      <c r="H1" s="652"/>
      <c r="I1" s="652"/>
      <c r="J1" s="652"/>
      <c r="K1" s="652"/>
      <c r="L1" s="652"/>
      <c r="M1" s="652"/>
      <c r="N1" s="652"/>
      <c r="O1" s="652"/>
      <c r="P1" s="652"/>
      <c r="Q1" s="1138" t="s">
        <v>65</v>
      </c>
      <c r="R1" s="1138"/>
    </row>
    <row r="2" spans="1:20" s="651" customFormat="1" ht="15">
      <c r="A2" s="1139" t="s">
        <v>0</v>
      </c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9"/>
      <c r="P2" s="1139"/>
      <c r="Q2" s="1139"/>
      <c r="R2" s="1139"/>
    </row>
    <row r="3" spans="1:20" s="651" customFormat="1" ht="20.25">
      <c r="A3" s="1140" t="s">
        <v>734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1140"/>
      <c r="P3" s="1140"/>
      <c r="Q3" s="1140"/>
      <c r="R3" s="1140"/>
    </row>
    <row r="4" spans="1:20" s="651" customFormat="1" ht="10.5" customHeight="1">
      <c r="E4" s="649"/>
      <c r="H4" s="649"/>
      <c r="I4" s="649"/>
      <c r="L4" s="649"/>
      <c r="O4" s="649"/>
      <c r="P4" s="649"/>
      <c r="Q4" s="649"/>
      <c r="R4" s="649"/>
    </row>
    <row r="5" spans="1:20">
      <c r="A5" s="19"/>
      <c r="B5" s="19"/>
      <c r="C5" s="19"/>
      <c r="D5" s="19"/>
      <c r="E5" s="653"/>
      <c r="F5" s="654"/>
      <c r="G5" s="654"/>
      <c r="H5" s="653"/>
      <c r="I5" s="653"/>
      <c r="J5" s="654"/>
      <c r="K5" s="654"/>
      <c r="L5" s="653"/>
      <c r="M5" s="654"/>
      <c r="N5" s="654"/>
      <c r="O5" s="655"/>
      <c r="P5" s="655"/>
      <c r="Q5" s="653"/>
      <c r="R5" s="656"/>
    </row>
    <row r="6" spans="1:20" ht="18" customHeight="1">
      <c r="A6" s="1141" t="s">
        <v>1133</v>
      </c>
      <c r="B6" s="1141"/>
      <c r="C6" s="1141"/>
      <c r="D6" s="1141"/>
      <c r="E6" s="1141"/>
      <c r="F6" s="1141"/>
      <c r="G6" s="1141"/>
      <c r="H6" s="1141"/>
      <c r="I6" s="1141"/>
      <c r="J6" s="1141"/>
      <c r="K6" s="1141"/>
      <c r="L6" s="1141"/>
      <c r="M6" s="1141"/>
      <c r="N6" s="1141"/>
      <c r="O6" s="1141"/>
      <c r="P6" s="1141"/>
      <c r="Q6" s="1141"/>
      <c r="R6" s="1141"/>
    </row>
    <row r="7" spans="1:20">
      <c r="A7" s="1035" t="s">
        <v>1034</v>
      </c>
      <c r="B7" s="1035"/>
      <c r="C7" s="1035"/>
      <c r="R7" s="657" t="s">
        <v>25</v>
      </c>
    </row>
    <row r="8" spans="1:20" ht="15.75">
      <c r="A8" s="658"/>
      <c r="O8" s="1119" t="s">
        <v>1129</v>
      </c>
      <c r="P8" s="1119"/>
      <c r="Q8" s="1119"/>
      <c r="R8" s="1119"/>
    </row>
    <row r="9" spans="1:20" ht="30.75" customHeight="1">
      <c r="A9" s="1142" t="s">
        <v>2</v>
      </c>
      <c r="B9" s="1142" t="s">
        <v>3</v>
      </c>
      <c r="C9" s="1142" t="s">
        <v>1134</v>
      </c>
      <c r="D9" s="1142"/>
      <c r="E9" s="1142"/>
      <c r="F9" s="1142" t="s">
        <v>1135</v>
      </c>
      <c r="G9" s="1142"/>
      <c r="H9" s="1142"/>
      <c r="I9" s="659"/>
      <c r="J9" s="1142" t="s">
        <v>371</v>
      </c>
      <c r="K9" s="1142"/>
      <c r="L9" s="1142"/>
      <c r="M9" s="1142" t="s">
        <v>1136</v>
      </c>
      <c r="N9" s="1142"/>
      <c r="O9" s="1142"/>
      <c r="P9" s="1142" t="s">
        <v>1137</v>
      </c>
      <c r="Q9" s="1142"/>
      <c r="R9" s="1142"/>
    </row>
    <row r="10" spans="1:20" ht="30" customHeight="1">
      <c r="A10" s="1142"/>
      <c r="B10" s="1142"/>
      <c r="C10" s="659" t="s">
        <v>113</v>
      </c>
      <c r="D10" s="659" t="s">
        <v>653</v>
      </c>
      <c r="E10" s="659" t="s">
        <v>19</v>
      </c>
      <c r="F10" s="659" t="s">
        <v>113</v>
      </c>
      <c r="G10" s="659" t="s">
        <v>654</v>
      </c>
      <c r="H10" s="659" t="s">
        <v>19</v>
      </c>
      <c r="I10" s="659"/>
      <c r="J10" s="659" t="s">
        <v>113</v>
      </c>
      <c r="K10" s="659" t="s">
        <v>654</v>
      </c>
      <c r="L10" s="659" t="s">
        <v>19</v>
      </c>
      <c r="M10" s="659" t="s">
        <v>113</v>
      </c>
      <c r="N10" s="659" t="s">
        <v>654</v>
      </c>
      <c r="O10" s="659" t="s">
        <v>19</v>
      </c>
      <c r="P10" s="659" t="s">
        <v>231</v>
      </c>
      <c r="Q10" s="659" t="s">
        <v>655</v>
      </c>
      <c r="R10" s="659" t="s">
        <v>114</v>
      </c>
    </row>
    <row r="11" spans="1:20" s="661" customFormat="1">
      <c r="A11" s="660">
        <v>1</v>
      </c>
      <c r="B11" s="660">
        <v>2</v>
      </c>
      <c r="C11" s="660">
        <v>3</v>
      </c>
      <c r="D11" s="660">
        <v>4</v>
      </c>
      <c r="E11" s="660">
        <v>5</v>
      </c>
      <c r="F11" s="660">
        <v>6</v>
      </c>
      <c r="G11" s="660">
        <v>7</v>
      </c>
      <c r="H11" s="660">
        <v>8</v>
      </c>
      <c r="I11" s="660"/>
      <c r="J11" s="660">
        <v>9</v>
      </c>
      <c r="K11" s="660">
        <v>10</v>
      </c>
      <c r="L11" s="660">
        <v>11</v>
      </c>
      <c r="M11" s="660">
        <v>12</v>
      </c>
      <c r="N11" s="660">
        <v>13</v>
      </c>
      <c r="O11" s="660">
        <v>14</v>
      </c>
      <c r="P11" s="660">
        <v>15</v>
      </c>
      <c r="Q11" s="660">
        <v>16</v>
      </c>
      <c r="R11" s="660">
        <v>17</v>
      </c>
    </row>
    <row r="12" spans="1:20" ht="21" customHeight="1">
      <c r="A12" s="662">
        <v>1</v>
      </c>
      <c r="B12" s="663" t="s">
        <v>875</v>
      </c>
      <c r="C12" s="664">
        <v>154.09485584942826</v>
      </c>
      <c r="D12" s="664">
        <v>102.72990389961885</v>
      </c>
      <c r="E12" s="665">
        <f>C12+D12</f>
        <v>256.82475974904708</v>
      </c>
      <c r="F12" s="664">
        <v>65.878672985819094</v>
      </c>
      <c r="G12" s="664">
        <v>72.147343394286182</v>
      </c>
      <c r="H12" s="665">
        <f t="shared" ref="H12:H62" si="0">F12+G12</f>
        <v>138.02601638010526</v>
      </c>
      <c r="I12" s="665">
        <v>28484</v>
      </c>
      <c r="J12" s="664">
        <v>81.586493531918592</v>
      </c>
      <c r="K12" s="664">
        <v>54.411267651116162</v>
      </c>
      <c r="L12" s="665">
        <f>J12+K12</f>
        <v>135.99776118303475</v>
      </c>
      <c r="M12" s="664">
        <v>91.72</v>
      </c>
      <c r="N12" s="664">
        <v>61.14</v>
      </c>
      <c r="O12" s="665">
        <f>M12+N12</f>
        <v>152.86000000000001</v>
      </c>
      <c r="P12" s="665">
        <f>F12+J12-M12</f>
        <v>55.745166517737687</v>
      </c>
      <c r="Q12" s="665">
        <f>G12+K12-N12</f>
        <v>65.418611045402344</v>
      </c>
      <c r="R12" s="665">
        <f>P12+Q12</f>
        <v>121.16377756314003</v>
      </c>
      <c r="T12" s="648">
        <f>13480*6.71*163/100000</f>
        <v>147.43480400000001</v>
      </c>
    </row>
    <row r="13" spans="1:20" ht="21" customHeight="1">
      <c r="A13" s="662">
        <v>2</v>
      </c>
      <c r="B13" s="663" t="s">
        <v>876</v>
      </c>
      <c r="C13" s="664">
        <v>450.08806475246303</v>
      </c>
      <c r="D13" s="664">
        <v>300.05870983497533</v>
      </c>
      <c r="E13" s="665">
        <f t="shared" ref="E13:E62" si="1">C13+D13</f>
        <v>750.14677458743836</v>
      </c>
      <c r="F13" s="664">
        <v>312.73091394746075</v>
      </c>
      <c r="G13" s="664">
        <v>229.97768080323087</v>
      </c>
      <c r="H13" s="665">
        <f t="shared" si="0"/>
        <v>542.70859475069165</v>
      </c>
      <c r="I13" s="665">
        <v>86209.549999999988</v>
      </c>
      <c r="J13" s="664">
        <v>238.30196524926257</v>
      </c>
      <c r="K13" s="664">
        <v>158.92718821028726</v>
      </c>
      <c r="L13" s="665">
        <f t="shared" ref="L13:L62" si="2">J13+K13</f>
        <v>397.22915345954982</v>
      </c>
      <c r="M13" s="664">
        <v>311.58</v>
      </c>
      <c r="N13" s="664">
        <v>207.73</v>
      </c>
      <c r="O13" s="665">
        <f t="shared" ref="O13:O62" si="3">M13+N13</f>
        <v>519.30999999999995</v>
      </c>
      <c r="P13" s="665">
        <f t="shared" ref="P13:Q62" si="4">F13+J13-M13</f>
        <v>239.45287919672336</v>
      </c>
      <c r="Q13" s="665">
        <f t="shared" si="4"/>
        <v>181.17486901351813</v>
      </c>
      <c r="R13" s="665">
        <f t="shared" ref="R13:R62" si="5">P13+Q13</f>
        <v>420.62774821024152</v>
      </c>
    </row>
    <row r="14" spans="1:20" ht="21" customHeight="1">
      <c r="A14" s="662">
        <v>3</v>
      </c>
      <c r="B14" s="663" t="s">
        <v>1020</v>
      </c>
      <c r="C14" s="664">
        <v>195.71644378132748</v>
      </c>
      <c r="D14" s="664">
        <v>130.47762918755166</v>
      </c>
      <c r="E14" s="665">
        <f t="shared" si="1"/>
        <v>326.19407296887914</v>
      </c>
      <c r="F14" s="664">
        <v>-250.02199445943813</v>
      </c>
      <c r="G14" s="664">
        <v>-142.98449572121069</v>
      </c>
      <c r="H14" s="665">
        <f t="shared" si="0"/>
        <v>-393.00649018064883</v>
      </c>
      <c r="I14" s="665">
        <v>38898</v>
      </c>
      <c r="J14" s="664">
        <v>103.62330583091055</v>
      </c>
      <c r="K14" s="664">
        <v>69.107951382336495</v>
      </c>
      <c r="L14" s="665">
        <f t="shared" si="2"/>
        <v>172.73125721324703</v>
      </c>
      <c r="M14" s="664">
        <v>126.76</v>
      </c>
      <c r="N14" s="664">
        <v>84.51</v>
      </c>
      <c r="O14" s="665">
        <f t="shared" si="3"/>
        <v>211.27</v>
      </c>
      <c r="P14" s="665">
        <f t="shared" si="4"/>
        <v>-273.15868862852756</v>
      </c>
      <c r="Q14" s="665">
        <f t="shared" si="4"/>
        <v>-158.38654433887422</v>
      </c>
      <c r="R14" s="665">
        <f t="shared" si="5"/>
        <v>-431.54523296740177</v>
      </c>
    </row>
    <row r="15" spans="1:20" ht="21" customHeight="1">
      <c r="A15" s="662">
        <v>4</v>
      </c>
      <c r="B15" s="663" t="s">
        <v>878</v>
      </c>
      <c r="C15" s="664">
        <v>178.31802875644712</v>
      </c>
      <c r="D15" s="664">
        <v>118.87868583763142</v>
      </c>
      <c r="E15" s="665">
        <f t="shared" si="1"/>
        <v>297.19671459407857</v>
      </c>
      <c r="F15" s="664">
        <v>21.857532503919828</v>
      </c>
      <c r="G15" s="664">
        <v>-82.366156557620641</v>
      </c>
      <c r="H15" s="665">
        <f t="shared" si="0"/>
        <v>-60.508624053700814</v>
      </c>
      <c r="I15" s="665">
        <v>46968</v>
      </c>
      <c r="J15" s="664">
        <v>94.411605238646416</v>
      </c>
      <c r="K15" s="664">
        <v>62.96452880404491</v>
      </c>
      <c r="L15" s="665">
        <f t="shared" si="2"/>
        <v>157.37613404269132</v>
      </c>
      <c r="M15" s="664">
        <v>123.45</v>
      </c>
      <c r="N15" s="664">
        <v>82.3</v>
      </c>
      <c r="O15" s="665">
        <f t="shared" si="3"/>
        <v>205.75</v>
      </c>
      <c r="P15" s="665">
        <f t="shared" si="4"/>
        <v>-7.1808622574337591</v>
      </c>
      <c r="Q15" s="665">
        <f t="shared" si="4"/>
        <v>-101.70162775357574</v>
      </c>
      <c r="R15" s="665">
        <f t="shared" si="5"/>
        <v>-108.88249001100949</v>
      </c>
    </row>
    <row r="16" spans="1:20" ht="21" customHeight="1">
      <c r="A16" s="662">
        <v>5</v>
      </c>
      <c r="B16" s="663" t="s">
        <v>879</v>
      </c>
      <c r="C16" s="664">
        <v>502.36508111970113</v>
      </c>
      <c r="D16" s="664">
        <v>334.91005407980072</v>
      </c>
      <c r="E16" s="665">
        <f t="shared" si="1"/>
        <v>837.27513519950185</v>
      </c>
      <c r="F16" s="664">
        <v>132.58933193559244</v>
      </c>
      <c r="G16" s="664">
        <v>-221.0601935066768</v>
      </c>
      <c r="H16" s="665">
        <f t="shared" si="0"/>
        <v>-88.470861571084356</v>
      </c>
      <c r="I16" s="665">
        <v>104370</v>
      </c>
      <c r="J16" s="664">
        <v>265.98036135277204</v>
      </c>
      <c r="K16" s="664">
        <v>177.38632958707012</v>
      </c>
      <c r="L16" s="665">
        <f t="shared" si="2"/>
        <v>443.36669093984216</v>
      </c>
      <c r="M16" s="664">
        <v>344.4</v>
      </c>
      <c r="N16" s="664">
        <v>229.34</v>
      </c>
      <c r="O16" s="665">
        <f t="shared" si="3"/>
        <v>573.74</v>
      </c>
      <c r="P16" s="665">
        <f t="shared" si="4"/>
        <v>54.169693288364499</v>
      </c>
      <c r="Q16" s="665">
        <f t="shared" si="4"/>
        <v>-273.01386391960671</v>
      </c>
      <c r="R16" s="665">
        <f t="shared" si="5"/>
        <v>-218.84417063124221</v>
      </c>
    </row>
    <row r="17" spans="1:18" ht="21" customHeight="1">
      <c r="A17" s="662">
        <v>6</v>
      </c>
      <c r="B17" s="663" t="s">
        <v>880</v>
      </c>
      <c r="C17" s="664">
        <v>419.80752609383183</v>
      </c>
      <c r="D17" s="664">
        <v>279.87168406255455</v>
      </c>
      <c r="E17" s="665">
        <f t="shared" si="1"/>
        <v>699.67921015638638</v>
      </c>
      <c r="F17" s="664">
        <v>218.73841416363848</v>
      </c>
      <c r="G17" s="664">
        <v>127.65478792359215</v>
      </c>
      <c r="H17" s="665">
        <f t="shared" si="0"/>
        <v>346.39320208723063</v>
      </c>
      <c r="I17" s="665">
        <v>88192</v>
      </c>
      <c r="J17" s="664">
        <v>222.26974303264669</v>
      </c>
      <c r="K17" s="664">
        <v>148.23505650678194</v>
      </c>
      <c r="L17" s="665">
        <f t="shared" si="2"/>
        <v>370.50479953942863</v>
      </c>
      <c r="M17" s="664">
        <v>326.18</v>
      </c>
      <c r="N17" s="664">
        <v>139.79</v>
      </c>
      <c r="O17" s="665">
        <f t="shared" si="3"/>
        <v>465.97</v>
      </c>
      <c r="P17" s="665">
        <f t="shared" si="4"/>
        <v>114.82815719628519</v>
      </c>
      <c r="Q17" s="665">
        <f t="shared" si="4"/>
        <v>136.09984443037408</v>
      </c>
      <c r="R17" s="665">
        <f t="shared" si="5"/>
        <v>250.92800162665927</v>
      </c>
    </row>
    <row r="18" spans="1:18" ht="21" customHeight="1">
      <c r="A18" s="662">
        <v>7</v>
      </c>
      <c r="B18" s="663" t="s">
        <v>881</v>
      </c>
      <c r="C18" s="664">
        <v>455.01950270600827</v>
      </c>
      <c r="D18" s="664">
        <v>303.34633513733888</v>
      </c>
      <c r="E18" s="665">
        <f t="shared" si="1"/>
        <v>758.36583784334721</v>
      </c>
      <c r="F18" s="664">
        <v>14.429423618250098</v>
      </c>
      <c r="G18" s="664">
        <v>-22.749584332554264</v>
      </c>
      <c r="H18" s="665">
        <f t="shared" si="0"/>
        <v>-8.3201607143041656</v>
      </c>
      <c r="I18" s="665">
        <v>82064</v>
      </c>
      <c r="J18" s="664">
        <v>240.91294618358472</v>
      </c>
      <c r="K18" s="664">
        <v>160.66849092228313</v>
      </c>
      <c r="L18" s="665">
        <f t="shared" si="2"/>
        <v>401.58143710586785</v>
      </c>
      <c r="M18" s="664">
        <v>290.48</v>
      </c>
      <c r="N18" s="664">
        <v>193.65</v>
      </c>
      <c r="O18" s="665">
        <f t="shared" si="3"/>
        <v>484.13</v>
      </c>
      <c r="P18" s="665">
        <f t="shared" si="4"/>
        <v>-35.137630198165198</v>
      </c>
      <c r="Q18" s="665">
        <f t="shared" si="4"/>
        <v>-55.731093410271143</v>
      </c>
      <c r="R18" s="665">
        <f t="shared" si="5"/>
        <v>-90.868723608436341</v>
      </c>
    </row>
    <row r="19" spans="1:18" ht="21" customHeight="1">
      <c r="A19" s="662">
        <v>8</v>
      </c>
      <c r="B19" s="663" t="s">
        <v>882</v>
      </c>
      <c r="C19" s="664">
        <v>357.35941894740665</v>
      </c>
      <c r="D19" s="664">
        <v>238.23961263160442</v>
      </c>
      <c r="E19" s="665">
        <f t="shared" si="1"/>
        <v>595.59903157901113</v>
      </c>
      <c r="F19" s="664">
        <v>61.001088474136509</v>
      </c>
      <c r="G19" s="664">
        <v>26.963782472174216</v>
      </c>
      <c r="H19" s="665">
        <f t="shared" si="0"/>
        <v>87.964870946310725</v>
      </c>
      <c r="I19" s="665">
        <v>57771</v>
      </c>
      <c r="J19" s="664">
        <v>189.20619875209775</v>
      </c>
      <c r="K19" s="664">
        <v>126.18447828650758</v>
      </c>
      <c r="L19" s="665">
        <f t="shared" si="2"/>
        <v>315.3906770386053</v>
      </c>
      <c r="M19" s="664">
        <v>184.95</v>
      </c>
      <c r="N19" s="664">
        <v>123.3</v>
      </c>
      <c r="O19" s="665">
        <f t="shared" si="3"/>
        <v>308.25</v>
      </c>
      <c r="P19" s="665">
        <f t="shared" si="4"/>
        <v>65.257287226234268</v>
      </c>
      <c r="Q19" s="665">
        <f t="shared" si="4"/>
        <v>29.848260758681803</v>
      </c>
      <c r="R19" s="665">
        <f t="shared" si="5"/>
        <v>95.105547984916072</v>
      </c>
    </row>
    <row r="20" spans="1:18" ht="21" customHeight="1">
      <c r="A20" s="662">
        <v>9</v>
      </c>
      <c r="B20" s="663" t="s">
        <v>883</v>
      </c>
      <c r="C20" s="664">
        <v>334.31249463389923</v>
      </c>
      <c r="D20" s="664">
        <v>222.87499642259948</v>
      </c>
      <c r="E20" s="665">
        <f t="shared" si="1"/>
        <v>557.18749105649874</v>
      </c>
      <c r="F20" s="664">
        <v>44.656820628873902</v>
      </c>
      <c r="G20" s="664">
        <v>36.160391501166629</v>
      </c>
      <c r="H20" s="665">
        <f t="shared" si="0"/>
        <v>80.817212130040531</v>
      </c>
      <c r="I20" s="665">
        <v>67468</v>
      </c>
      <c r="J20" s="664">
        <v>177.00385928353094</v>
      </c>
      <c r="K20" s="664">
        <v>118.0465533671799</v>
      </c>
      <c r="L20" s="665">
        <f t="shared" si="2"/>
        <v>295.05041265071083</v>
      </c>
      <c r="M20" s="664">
        <v>176.73</v>
      </c>
      <c r="N20" s="664">
        <v>117.86</v>
      </c>
      <c r="O20" s="665">
        <f t="shared" si="3"/>
        <v>294.58999999999997</v>
      </c>
      <c r="P20" s="665">
        <f t="shared" si="4"/>
        <v>44.930679912404855</v>
      </c>
      <c r="Q20" s="665">
        <f t="shared" si="4"/>
        <v>36.346944868346512</v>
      </c>
      <c r="R20" s="665">
        <f t="shared" si="5"/>
        <v>81.277624780751367</v>
      </c>
    </row>
    <row r="21" spans="1:18" ht="21" customHeight="1">
      <c r="A21" s="662">
        <v>10</v>
      </c>
      <c r="B21" s="663" t="s">
        <v>884</v>
      </c>
      <c r="C21" s="664">
        <v>219.0590027680704</v>
      </c>
      <c r="D21" s="664">
        <v>146.0393351787136</v>
      </c>
      <c r="E21" s="665">
        <f t="shared" si="1"/>
        <v>365.098337946784</v>
      </c>
      <c r="F21" s="664">
        <v>13.725339769604886</v>
      </c>
      <c r="G21" s="664">
        <v>12.047947132220401</v>
      </c>
      <c r="H21" s="665">
        <f t="shared" si="0"/>
        <v>25.773286901825287</v>
      </c>
      <c r="I21" s="665">
        <v>44372</v>
      </c>
      <c r="J21" s="664">
        <v>115.98217094222372</v>
      </c>
      <c r="K21" s="664">
        <v>77.350265622408827</v>
      </c>
      <c r="L21" s="665">
        <f t="shared" si="2"/>
        <v>193.33243656463253</v>
      </c>
      <c r="M21" s="664">
        <v>145.47999999999999</v>
      </c>
      <c r="N21" s="664">
        <v>96.98</v>
      </c>
      <c r="O21" s="665">
        <f t="shared" si="3"/>
        <v>242.45999999999998</v>
      </c>
      <c r="P21" s="665">
        <f t="shared" si="4"/>
        <v>-15.772489288171386</v>
      </c>
      <c r="Q21" s="665">
        <f t="shared" si="4"/>
        <v>-7.5817872453707764</v>
      </c>
      <c r="R21" s="665">
        <f t="shared" si="5"/>
        <v>-23.354276533542162</v>
      </c>
    </row>
    <row r="22" spans="1:18" ht="21" customHeight="1">
      <c r="A22" s="662">
        <v>11</v>
      </c>
      <c r="B22" s="663" t="s">
        <v>885</v>
      </c>
      <c r="C22" s="664">
        <v>519.260288190138</v>
      </c>
      <c r="D22" s="664">
        <v>346.17352546009204</v>
      </c>
      <c r="E22" s="665">
        <f t="shared" si="1"/>
        <v>865.43381365023004</v>
      </c>
      <c r="F22" s="664">
        <v>196.94614032227901</v>
      </c>
      <c r="G22" s="664">
        <v>85.470004628210745</v>
      </c>
      <c r="H22" s="665">
        <f t="shared" si="0"/>
        <v>282.41614495048975</v>
      </c>
      <c r="I22" s="665">
        <v>128608.56000000001</v>
      </c>
      <c r="J22" s="664">
        <v>274.92563531908496</v>
      </c>
      <c r="K22" s="664">
        <v>183.35206821515803</v>
      </c>
      <c r="L22" s="665">
        <f t="shared" si="2"/>
        <v>458.27770353424296</v>
      </c>
      <c r="M22" s="664">
        <v>389.59</v>
      </c>
      <c r="N22" s="664">
        <v>259.24</v>
      </c>
      <c r="O22" s="665">
        <f t="shared" si="3"/>
        <v>648.82999999999993</v>
      </c>
      <c r="P22" s="665">
        <f t="shared" si="4"/>
        <v>82.281775641363993</v>
      </c>
      <c r="Q22" s="665">
        <f t="shared" si="4"/>
        <v>9.5820728433687918</v>
      </c>
      <c r="R22" s="665">
        <f t="shared" si="5"/>
        <v>91.863848484732785</v>
      </c>
    </row>
    <row r="23" spans="1:18" ht="21" customHeight="1">
      <c r="A23" s="662">
        <v>12</v>
      </c>
      <c r="B23" s="663" t="s">
        <v>886</v>
      </c>
      <c r="C23" s="664">
        <v>542.50220558599233</v>
      </c>
      <c r="D23" s="664">
        <v>361.66813705732818</v>
      </c>
      <c r="E23" s="665">
        <f t="shared" si="1"/>
        <v>904.17034264332051</v>
      </c>
      <c r="F23" s="664">
        <v>-24.873651977993518</v>
      </c>
      <c r="G23" s="664">
        <v>-102.14070978555753</v>
      </c>
      <c r="H23" s="665">
        <f t="shared" si="0"/>
        <v>-127.01436176355105</v>
      </c>
      <c r="I23" s="665">
        <v>103990</v>
      </c>
      <c r="J23" s="664">
        <v>287.23121510520787</v>
      </c>
      <c r="K23" s="664">
        <v>191.55884566518964</v>
      </c>
      <c r="L23" s="665">
        <f t="shared" si="2"/>
        <v>478.79006077039753</v>
      </c>
      <c r="M23" s="664">
        <v>362.26</v>
      </c>
      <c r="N23" s="664">
        <v>241.5</v>
      </c>
      <c r="O23" s="665">
        <f t="shared" si="3"/>
        <v>603.76</v>
      </c>
      <c r="P23" s="665">
        <f t="shared" si="4"/>
        <v>-99.902436872785643</v>
      </c>
      <c r="Q23" s="665">
        <f t="shared" si="4"/>
        <v>-152.0818641203679</v>
      </c>
      <c r="R23" s="665">
        <f t="shared" si="5"/>
        <v>-251.98430099315354</v>
      </c>
    </row>
    <row r="24" spans="1:18" ht="21" customHeight="1">
      <c r="A24" s="662">
        <v>13</v>
      </c>
      <c r="B24" s="663" t="s">
        <v>887</v>
      </c>
      <c r="C24" s="664">
        <v>378.58221442605679</v>
      </c>
      <c r="D24" s="664">
        <v>252.38814295070452</v>
      </c>
      <c r="E24" s="665">
        <f t="shared" si="1"/>
        <v>630.97035737676129</v>
      </c>
      <c r="F24" s="664">
        <v>84.644114593215022</v>
      </c>
      <c r="G24" s="664">
        <v>-51.761732456485163</v>
      </c>
      <c r="H24" s="665">
        <f t="shared" si="0"/>
        <v>32.882382136729859</v>
      </c>
      <c r="I24" s="665">
        <v>82739</v>
      </c>
      <c r="J24" s="664">
        <v>200.4427417015913</v>
      </c>
      <c r="K24" s="664">
        <v>133.67829888634699</v>
      </c>
      <c r="L24" s="665">
        <f t="shared" si="2"/>
        <v>334.1210405879383</v>
      </c>
      <c r="M24" s="664">
        <v>249.56</v>
      </c>
      <c r="N24" s="664">
        <v>166.38</v>
      </c>
      <c r="O24" s="665">
        <f t="shared" si="3"/>
        <v>415.94</v>
      </c>
      <c r="P24" s="665">
        <f t="shared" si="4"/>
        <v>35.52685629480635</v>
      </c>
      <c r="Q24" s="665">
        <f t="shared" si="4"/>
        <v>-84.463433570138164</v>
      </c>
      <c r="R24" s="665">
        <f t="shared" si="5"/>
        <v>-48.936577275331814</v>
      </c>
    </row>
    <row r="25" spans="1:18" ht="21" customHeight="1">
      <c r="A25" s="662">
        <v>14</v>
      </c>
      <c r="B25" s="663" t="s">
        <v>888</v>
      </c>
      <c r="C25" s="664">
        <v>179.70185063116648</v>
      </c>
      <c r="D25" s="664">
        <v>119.80123375411098</v>
      </c>
      <c r="E25" s="665">
        <f t="shared" si="1"/>
        <v>299.50308438527748</v>
      </c>
      <c r="F25" s="664">
        <v>59.179516117144885</v>
      </c>
      <c r="G25" s="664">
        <v>53.039109715831927</v>
      </c>
      <c r="H25" s="665">
        <f t="shared" si="0"/>
        <v>112.21862583297681</v>
      </c>
      <c r="I25" s="665">
        <v>35266</v>
      </c>
      <c r="J25" s="664">
        <v>95.14427846001233</v>
      </c>
      <c r="K25" s="664">
        <v>63.453159667104977</v>
      </c>
      <c r="L25" s="665">
        <f t="shared" si="2"/>
        <v>158.5974381271173</v>
      </c>
      <c r="M25" s="664">
        <v>126.98</v>
      </c>
      <c r="N25" s="664">
        <v>84.65</v>
      </c>
      <c r="O25" s="665">
        <f t="shared" si="3"/>
        <v>211.63</v>
      </c>
      <c r="P25" s="665">
        <f t="shared" si="4"/>
        <v>27.343794577157226</v>
      </c>
      <c r="Q25" s="665">
        <f t="shared" si="4"/>
        <v>31.842269382936905</v>
      </c>
      <c r="R25" s="665">
        <f t="shared" si="5"/>
        <v>59.186063960094131</v>
      </c>
    </row>
    <row r="26" spans="1:18" ht="21" customHeight="1">
      <c r="A26" s="662">
        <v>15</v>
      </c>
      <c r="B26" s="663" t="s">
        <v>889</v>
      </c>
      <c r="C26" s="664">
        <v>338.3444483688769</v>
      </c>
      <c r="D26" s="664">
        <v>225.56296557925126</v>
      </c>
      <c r="E26" s="665">
        <f t="shared" si="1"/>
        <v>563.90741394812812</v>
      </c>
      <c r="F26" s="664">
        <v>-18.937357257764006</v>
      </c>
      <c r="G26" s="664">
        <v>-19.465742613450544</v>
      </c>
      <c r="H26" s="665">
        <f t="shared" si="0"/>
        <v>-38.40309987121455</v>
      </c>
      <c r="I26" s="665">
        <v>61217</v>
      </c>
      <c r="J26" s="664">
        <v>179.13860262396526</v>
      </c>
      <c r="K26" s="664">
        <v>119.47024601818673</v>
      </c>
      <c r="L26" s="665">
        <f t="shared" si="2"/>
        <v>298.608848642152</v>
      </c>
      <c r="M26" s="664">
        <v>203.66</v>
      </c>
      <c r="N26" s="664">
        <v>135.52000000000001</v>
      </c>
      <c r="O26" s="665">
        <f t="shared" si="3"/>
        <v>339.18</v>
      </c>
      <c r="P26" s="665">
        <f t="shared" si="4"/>
        <v>-43.458754633798748</v>
      </c>
      <c r="Q26" s="665">
        <f t="shared" si="4"/>
        <v>-35.515496595263826</v>
      </c>
      <c r="R26" s="665">
        <f t="shared" si="5"/>
        <v>-78.974251229062574</v>
      </c>
    </row>
    <row r="27" spans="1:18" ht="21" customHeight="1">
      <c r="A27" s="662">
        <v>16</v>
      </c>
      <c r="B27" s="663" t="s">
        <v>890</v>
      </c>
      <c r="C27" s="664">
        <v>576.84614847675391</v>
      </c>
      <c r="D27" s="664">
        <v>384.56409898450261</v>
      </c>
      <c r="E27" s="665">
        <f t="shared" si="1"/>
        <v>961.41024746125652</v>
      </c>
      <c r="F27" s="664">
        <v>63.862825116917065</v>
      </c>
      <c r="G27" s="664">
        <v>-27.468928597024899</v>
      </c>
      <c r="H27" s="665">
        <f t="shared" si="0"/>
        <v>36.393896519892166</v>
      </c>
      <c r="I27" s="665">
        <v>109116</v>
      </c>
      <c r="J27" s="664">
        <v>305.41483232638001</v>
      </c>
      <c r="K27" s="664">
        <v>203.68577526658953</v>
      </c>
      <c r="L27" s="665">
        <f t="shared" si="2"/>
        <v>509.10060759296954</v>
      </c>
      <c r="M27" s="664">
        <v>411.03</v>
      </c>
      <c r="N27" s="664">
        <v>274.02</v>
      </c>
      <c r="O27" s="665">
        <f t="shared" si="3"/>
        <v>685.05</v>
      </c>
      <c r="P27" s="665">
        <f t="shared" si="4"/>
        <v>-41.752342556702899</v>
      </c>
      <c r="Q27" s="665">
        <f t="shared" si="4"/>
        <v>-97.80315333043535</v>
      </c>
      <c r="R27" s="665">
        <f t="shared" si="5"/>
        <v>-139.55549588713825</v>
      </c>
    </row>
    <row r="28" spans="1:18" ht="21" customHeight="1">
      <c r="A28" s="662">
        <v>17</v>
      </c>
      <c r="B28" s="663" t="s">
        <v>891</v>
      </c>
      <c r="C28" s="664">
        <v>307.67392354555204</v>
      </c>
      <c r="D28" s="664">
        <v>205.11594903036803</v>
      </c>
      <c r="E28" s="665">
        <f t="shared" si="1"/>
        <v>512.78987257592007</v>
      </c>
      <c r="F28" s="664">
        <v>15.629008164574032</v>
      </c>
      <c r="G28" s="664">
        <v>1.9483496753732652</v>
      </c>
      <c r="H28" s="665">
        <f t="shared" si="0"/>
        <v>17.577357839947297</v>
      </c>
      <c r="I28" s="665">
        <v>54946</v>
      </c>
      <c r="J28" s="664">
        <v>162.89989977223715</v>
      </c>
      <c r="K28" s="664">
        <v>108.64040925327357</v>
      </c>
      <c r="L28" s="665">
        <f t="shared" si="2"/>
        <v>271.54030902551074</v>
      </c>
      <c r="M28" s="664">
        <v>217.22</v>
      </c>
      <c r="N28" s="664">
        <v>144.82</v>
      </c>
      <c r="O28" s="665">
        <f t="shared" si="3"/>
        <v>362.03999999999996</v>
      </c>
      <c r="P28" s="665">
        <f t="shared" si="4"/>
        <v>-38.691092063188819</v>
      </c>
      <c r="Q28" s="665">
        <f t="shared" si="4"/>
        <v>-34.231241071353153</v>
      </c>
      <c r="R28" s="665">
        <f t="shared" si="5"/>
        <v>-72.922333134541972</v>
      </c>
    </row>
    <row r="29" spans="1:18" ht="21" customHeight="1">
      <c r="A29" s="662">
        <v>18</v>
      </c>
      <c r="B29" s="663" t="s">
        <v>892</v>
      </c>
      <c r="C29" s="664">
        <v>320.58749767645565</v>
      </c>
      <c r="D29" s="664">
        <v>213.72499845097042</v>
      </c>
      <c r="E29" s="665">
        <f t="shared" si="1"/>
        <v>534.31249612742613</v>
      </c>
      <c r="F29" s="664">
        <v>28.463257891121714</v>
      </c>
      <c r="G29" s="664">
        <v>58.829389945989334</v>
      </c>
      <c r="H29" s="665">
        <f t="shared" si="0"/>
        <v>87.292647837111048</v>
      </c>
      <c r="I29" s="665">
        <v>59891</v>
      </c>
      <c r="J29" s="664">
        <v>169.73707306071086</v>
      </c>
      <c r="K29" s="664">
        <v>113.20022362537503</v>
      </c>
      <c r="L29" s="665">
        <f t="shared" si="2"/>
        <v>282.93729668608592</v>
      </c>
      <c r="M29" s="664">
        <v>225.16</v>
      </c>
      <c r="N29" s="664">
        <v>150.11000000000001</v>
      </c>
      <c r="O29" s="665">
        <f t="shared" si="3"/>
        <v>375.27</v>
      </c>
      <c r="P29" s="665">
        <f t="shared" si="4"/>
        <v>-26.959669048167427</v>
      </c>
      <c r="Q29" s="665">
        <f t="shared" si="4"/>
        <v>21.919613571364351</v>
      </c>
      <c r="R29" s="665">
        <f t="shared" si="5"/>
        <v>-5.0400554768030759</v>
      </c>
    </row>
    <row r="30" spans="1:18" ht="21" customHeight="1">
      <c r="A30" s="662">
        <v>19</v>
      </c>
      <c r="B30" s="663" t="s">
        <v>893</v>
      </c>
      <c r="C30" s="664">
        <v>290.29437881896331</v>
      </c>
      <c r="D30" s="664">
        <v>193.52958587930888</v>
      </c>
      <c r="E30" s="665">
        <f t="shared" si="1"/>
        <v>483.82396469827222</v>
      </c>
      <c r="F30" s="664">
        <v>-10.910526484309798</v>
      </c>
      <c r="G30" s="664">
        <v>13.904646711286432</v>
      </c>
      <c r="H30" s="665">
        <f t="shared" si="0"/>
        <v>2.9941202269766336</v>
      </c>
      <c r="I30" s="665">
        <v>51001.599999999999</v>
      </c>
      <c r="J30" s="664">
        <v>153.6981901784462</v>
      </c>
      <c r="K30" s="664">
        <v>102.50364982311463</v>
      </c>
      <c r="L30" s="665">
        <f t="shared" si="2"/>
        <v>256.20184000156081</v>
      </c>
      <c r="M30" s="664">
        <v>178.66</v>
      </c>
      <c r="N30" s="664">
        <v>119.1</v>
      </c>
      <c r="O30" s="665">
        <f t="shared" si="3"/>
        <v>297.76</v>
      </c>
      <c r="P30" s="665">
        <f t="shared" si="4"/>
        <v>-35.872336305863598</v>
      </c>
      <c r="Q30" s="665">
        <f t="shared" si="4"/>
        <v>-2.691703465598934</v>
      </c>
      <c r="R30" s="665">
        <f t="shared" si="5"/>
        <v>-38.564039771462532</v>
      </c>
    </row>
    <row r="31" spans="1:18" ht="21" customHeight="1">
      <c r="A31" s="662">
        <v>20</v>
      </c>
      <c r="B31" s="663" t="s">
        <v>894</v>
      </c>
      <c r="C31" s="664">
        <v>136.23726356611832</v>
      </c>
      <c r="D31" s="664">
        <v>90.824842377412224</v>
      </c>
      <c r="E31" s="665">
        <f t="shared" si="1"/>
        <v>227.06210594353053</v>
      </c>
      <c r="F31" s="664">
        <v>21.494859516559757</v>
      </c>
      <c r="G31" s="664">
        <v>18.388142959256669</v>
      </c>
      <c r="H31" s="665">
        <f t="shared" si="0"/>
        <v>39.883002475816426</v>
      </c>
      <c r="I31" s="665">
        <v>23688</v>
      </c>
      <c r="J31" s="664">
        <v>72.131678643473947</v>
      </c>
      <c r="K31" s="664">
        <v>48.105708468263735</v>
      </c>
      <c r="L31" s="665">
        <f t="shared" si="2"/>
        <v>120.23738711173769</v>
      </c>
      <c r="M31" s="664">
        <v>93.74</v>
      </c>
      <c r="N31" s="664">
        <v>62.5</v>
      </c>
      <c r="O31" s="665">
        <f t="shared" si="3"/>
        <v>156.24</v>
      </c>
      <c r="P31" s="665">
        <f t="shared" si="4"/>
        <v>-0.11346183996629122</v>
      </c>
      <c r="Q31" s="665">
        <f t="shared" si="4"/>
        <v>3.9938514275204113</v>
      </c>
      <c r="R31" s="665">
        <f t="shared" si="5"/>
        <v>3.8803895875541201</v>
      </c>
    </row>
    <row r="32" spans="1:18" ht="21" customHeight="1">
      <c r="A32" s="662">
        <v>21</v>
      </c>
      <c r="B32" s="663" t="s">
        <v>895</v>
      </c>
      <c r="C32" s="664">
        <v>217.44244721442101</v>
      </c>
      <c r="D32" s="664">
        <v>144.96163147628067</v>
      </c>
      <c r="E32" s="665">
        <f t="shared" si="1"/>
        <v>362.40407869070168</v>
      </c>
      <c r="F32" s="664">
        <v>55.061793045079099</v>
      </c>
      <c r="G32" s="664">
        <v>55.709038845252337</v>
      </c>
      <c r="H32" s="665">
        <f t="shared" si="0"/>
        <v>110.77083189033144</v>
      </c>
      <c r="I32" s="665">
        <v>48657</v>
      </c>
      <c r="J32" s="664">
        <v>115.12627540635536</v>
      </c>
      <c r="K32" s="664">
        <v>76.779455932379577</v>
      </c>
      <c r="L32" s="665">
        <f t="shared" si="2"/>
        <v>191.90573133873494</v>
      </c>
      <c r="M32" s="664">
        <v>132.78</v>
      </c>
      <c r="N32" s="664">
        <v>88.52</v>
      </c>
      <c r="O32" s="665">
        <f t="shared" si="3"/>
        <v>221.3</v>
      </c>
      <c r="P32" s="665">
        <f t="shared" si="4"/>
        <v>37.408068451434445</v>
      </c>
      <c r="Q32" s="665">
        <f t="shared" si="4"/>
        <v>43.968494777631904</v>
      </c>
      <c r="R32" s="665">
        <f t="shared" si="5"/>
        <v>81.376563229066349</v>
      </c>
    </row>
    <row r="33" spans="1:20" ht="21" customHeight="1">
      <c r="A33" s="662">
        <v>22</v>
      </c>
      <c r="B33" s="663" t="s">
        <v>896</v>
      </c>
      <c r="C33" s="664">
        <v>336.91030569871322</v>
      </c>
      <c r="D33" s="664">
        <v>224.60687046580881</v>
      </c>
      <c r="E33" s="665">
        <f t="shared" si="1"/>
        <v>561.51717616452197</v>
      </c>
      <c r="F33" s="664">
        <v>-29.310706486967945</v>
      </c>
      <c r="G33" s="664">
        <v>-36.204591671342712</v>
      </c>
      <c r="H33" s="665">
        <f t="shared" si="0"/>
        <v>-65.515298158310657</v>
      </c>
      <c r="I33" s="665">
        <v>61823</v>
      </c>
      <c r="J33" s="664">
        <v>178.3792867400042</v>
      </c>
      <c r="K33" s="664">
        <v>118.96384676010629</v>
      </c>
      <c r="L33" s="665">
        <f t="shared" si="2"/>
        <v>297.34313350011053</v>
      </c>
      <c r="M33" s="664">
        <v>231.64</v>
      </c>
      <c r="N33" s="664">
        <v>154.44</v>
      </c>
      <c r="O33" s="665">
        <f t="shared" si="3"/>
        <v>386.08</v>
      </c>
      <c r="P33" s="665">
        <f t="shared" si="4"/>
        <v>-82.571419746963727</v>
      </c>
      <c r="Q33" s="665">
        <f t="shared" si="4"/>
        <v>-71.680744911236417</v>
      </c>
      <c r="R33" s="665">
        <f t="shared" si="5"/>
        <v>-154.25216465820014</v>
      </c>
    </row>
    <row r="34" spans="1:20" ht="21" customHeight="1">
      <c r="A34" s="662">
        <v>23</v>
      </c>
      <c r="B34" s="663" t="s">
        <v>897</v>
      </c>
      <c r="C34" s="664">
        <v>406.08881923581879</v>
      </c>
      <c r="D34" s="664">
        <v>270.72587949054588</v>
      </c>
      <c r="E34" s="665">
        <f t="shared" si="1"/>
        <v>676.81469872636467</v>
      </c>
      <c r="F34" s="664">
        <v>27.758229715231494</v>
      </c>
      <c r="G34" s="664">
        <v>7.2669544249758928</v>
      </c>
      <c r="H34" s="665">
        <f t="shared" si="0"/>
        <v>35.025184140207386</v>
      </c>
      <c r="I34" s="665">
        <v>82661.081999999995</v>
      </c>
      <c r="J34" s="664">
        <v>215.00628714265099</v>
      </c>
      <c r="K34" s="664">
        <v>143.39094781435463</v>
      </c>
      <c r="L34" s="665">
        <f t="shared" si="2"/>
        <v>358.39723495700559</v>
      </c>
      <c r="M34" s="664">
        <v>301.82</v>
      </c>
      <c r="N34" s="664">
        <v>201.21</v>
      </c>
      <c r="O34" s="665">
        <f t="shared" si="3"/>
        <v>503.03</v>
      </c>
      <c r="P34" s="665">
        <f t="shared" si="4"/>
        <v>-59.055483142117509</v>
      </c>
      <c r="Q34" s="665">
        <f t="shared" si="4"/>
        <v>-50.552097760669483</v>
      </c>
      <c r="R34" s="665">
        <f t="shared" si="5"/>
        <v>-109.60758090278699</v>
      </c>
    </row>
    <row r="35" spans="1:20" ht="21" customHeight="1">
      <c r="A35" s="662">
        <v>24</v>
      </c>
      <c r="B35" s="663" t="s">
        <v>898</v>
      </c>
      <c r="C35" s="664">
        <v>592.37640397076314</v>
      </c>
      <c r="D35" s="664">
        <v>394.91760264717544</v>
      </c>
      <c r="E35" s="665">
        <f t="shared" si="1"/>
        <v>987.29400661793852</v>
      </c>
      <c r="F35" s="664">
        <v>292.24980574943447</v>
      </c>
      <c r="G35" s="664">
        <v>689.04265758909037</v>
      </c>
      <c r="H35" s="665">
        <f t="shared" si="0"/>
        <v>981.29246333852484</v>
      </c>
      <c r="I35" s="665">
        <v>135395</v>
      </c>
      <c r="J35" s="664">
        <v>313.63742406980015</v>
      </c>
      <c r="K35" s="664">
        <v>209.16954617975003</v>
      </c>
      <c r="L35" s="665">
        <f t="shared" si="2"/>
        <v>522.8069702495502</v>
      </c>
      <c r="M35" s="664">
        <v>435.39</v>
      </c>
      <c r="N35" s="664">
        <v>290.26</v>
      </c>
      <c r="O35" s="665">
        <f t="shared" si="3"/>
        <v>725.65</v>
      </c>
      <c r="P35" s="665">
        <f t="shared" si="4"/>
        <v>170.49722981923458</v>
      </c>
      <c r="Q35" s="665">
        <f t="shared" si="4"/>
        <v>607.95220376884038</v>
      </c>
      <c r="R35" s="665">
        <f t="shared" si="5"/>
        <v>778.44943358807495</v>
      </c>
    </row>
    <row r="36" spans="1:20" ht="21" customHeight="1">
      <c r="A36" s="662">
        <v>25</v>
      </c>
      <c r="B36" s="663" t="s">
        <v>899</v>
      </c>
      <c r="C36" s="664">
        <v>369.92074751019987</v>
      </c>
      <c r="D36" s="664">
        <v>246.61383167346656</v>
      </c>
      <c r="E36" s="665">
        <f t="shared" si="1"/>
        <v>616.53457918366644</v>
      </c>
      <c r="F36" s="664">
        <v>36.321482409413989</v>
      </c>
      <c r="G36" s="664">
        <v>-69.778836486593462</v>
      </c>
      <c r="H36" s="665">
        <f t="shared" si="0"/>
        <v>-33.457354077179474</v>
      </c>
      <c r="I36" s="665">
        <v>68545</v>
      </c>
      <c r="J36" s="664">
        <v>195.8568734024056</v>
      </c>
      <c r="K36" s="664">
        <v>130.61991389346647</v>
      </c>
      <c r="L36" s="665">
        <f t="shared" si="2"/>
        <v>326.4767872958721</v>
      </c>
      <c r="M36" s="664">
        <v>380.45047625999996</v>
      </c>
      <c r="N36" s="664">
        <v>253.63365084</v>
      </c>
      <c r="O36" s="665">
        <f t="shared" si="3"/>
        <v>634.08412709999993</v>
      </c>
      <c r="P36" s="665">
        <f t="shared" si="4"/>
        <v>-148.27212044818037</v>
      </c>
      <c r="Q36" s="665">
        <f t="shared" si="4"/>
        <v>-192.79257343312699</v>
      </c>
      <c r="R36" s="665">
        <f t="shared" si="5"/>
        <v>-341.06469388130733</v>
      </c>
    </row>
    <row r="37" spans="1:20" ht="21" customHeight="1">
      <c r="A37" s="662">
        <v>26</v>
      </c>
      <c r="B37" s="663" t="s">
        <v>900</v>
      </c>
      <c r="C37" s="664">
        <v>381.73984434018905</v>
      </c>
      <c r="D37" s="664">
        <v>254.49322956012605</v>
      </c>
      <c r="E37" s="665">
        <f t="shared" si="1"/>
        <v>636.23307390031505</v>
      </c>
      <c r="F37" s="664">
        <v>46.526986654412269</v>
      </c>
      <c r="G37" s="664">
        <v>471.00454833354365</v>
      </c>
      <c r="H37" s="665">
        <f t="shared" si="0"/>
        <v>517.53153498795587</v>
      </c>
      <c r="I37" s="665">
        <v>78574</v>
      </c>
      <c r="J37" s="664">
        <v>202.11456877943533</v>
      </c>
      <c r="K37" s="664">
        <v>134.79326567387497</v>
      </c>
      <c r="L37" s="665">
        <f t="shared" si="2"/>
        <v>336.90783445331033</v>
      </c>
      <c r="M37" s="664">
        <v>378.06503857199999</v>
      </c>
      <c r="N37" s="664">
        <v>252.04335904799999</v>
      </c>
      <c r="O37" s="665">
        <f t="shared" si="3"/>
        <v>630.10839762000001</v>
      </c>
      <c r="P37" s="665">
        <f t="shared" si="4"/>
        <v>-129.42348313815239</v>
      </c>
      <c r="Q37" s="665">
        <f t="shared" si="4"/>
        <v>353.75445495941869</v>
      </c>
      <c r="R37" s="665">
        <f t="shared" si="5"/>
        <v>224.3309718212663</v>
      </c>
    </row>
    <row r="38" spans="1:20" ht="21" customHeight="1">
      <c r="A38" s="662">
        <v>27</v>
      </c>
      <c r="B38" s="663" t="s">
        <v>901</v>
      </c>
      <c r="C38" s="664">
        <v>500.37740969964972</v>
      </c>
      <c r="D38" s="664">
        <v>333.58493979976646</v>
      </c>
      <c r="E38" s="665">
        <f t="shared" si="1"/>
        <v>833.96234949941618</v>
      </c>
      <c r="F38" s="664">
        <v>88.25741022774713</v>
      </c>
      <c r="G38" s="664">
        <v>34.982889910479514</v>
      </c>
      <c r="H38" s="665">
        <f t="shared" si="0"/>
        <v>123.24030013822664</v>
      </c>
      <c r="I38" s="665">
        <v>98275</v>
      </c>
      <c r="J38" s="664">
        <v>264.92797618026464</v>
      </c>
      <c r="K38" s="664">
        <v>176.68447798376565</v>
      </c>
      <c r="L38" s="665">
        <f t="shared" si="2"/>
        <v>441.61245416403028</v>
      </c>
      <c r="M38" s="664">
        <v>340.05</v>
      </c>
      <c r="N38" s="664">
        <v>226.7</v>
      </c>
      <c r="O38" s="665">
        <f t="shared" si="3"/>
        <v>566.75</v>
      </c>
      <c r="P38" s="665">
        <f t="shared" si="4"/>
        <v>13.135386408011755</v>
      </c>
      <c r="Q38" s="665">
        <f t="shared" si="4"/>
        <v>-15.032632105754828</v>
      </c>
      <c r="R38" s="665">
        <f t="shared" si="5"/>
        <v>-1.8972456977430738</v>
      </c>
    </row>
    <row r="39" spans="1:20" ht="21" customHeight="1">
      <c r="A39" s="662">
        <v>28</v>
      </c>
      <c r="B39" s="663" t="s">
        <v>902</v>
      </c>
      <c r="C39" s="664">
        <v>367.32293644538584</v>
      </c>
      <c r="D39" s="664">
        <v>244.88195763025723</v>
      </c>
      <c r="E39" s="665">
        <f t="shared" si="1"/>
        <v>612.2048940756431</v>
      </c>
      <c r="F39" s="664">
        <v>61.358598074027896</v>
      </c>
      <c r="G39" s="664">
        <v>13.481239859217226</v>
      </c>
      <c r="H39" s="665">
        <f t="shared" si="0"/>
        <v>74.839837933245121</v>
      </c>
      <c r="I39" s="665">
        <v>69383</v>
      </c>
      <c r="J39" s="664">
        <v>194.48144594593231</v>
      </c>
      <c r="K39" s="664">
        <v>129.70262050054006</v>
      </c>
      <c r="L39" s="665">
        <f t="shared" si="2"/>
        <v>324.18406644647234</v>
      </c>
      <c r="M39" s="664">
        <v>255.14</v>
      </c>
      <c r="N39" s="664">
        <v>170.09</v>
      </c>
      <c r="O39" s="665">
        <f t="shared" si="3"/>
        <v>425.23</v>
      </c>
      <c r="P39" s="665">
        <f t="shared" si="4"/>
        <v>0.7000440199602167</v>
      </c>
      <c r="Q39" s="665">
        <f t="shared" si="4"/>
        <v>-26.906139640242714</v>
      </c>
      <c r="R39" s="665">
        <f t="shared" si="5"/>
        <v>-26.206095620282497</v>
      </c>
    </row>
    <row r="40" spans="1:20" ht="21" customHeight="1">
      <c r="A40" s="662">
        <v>29</v>
      </c>
      <c r="B40" s="663" t="s">
        <v>903</v>
      </c>
      <c r="C40" s="664">
        <v>254.23323878366364</v>
      </c>
      <c r="D40" s="664">
        <v>169.48882585577576</v>
      </c>
      <c r="E40" s="665">
        <f t="shared" si="1"/>
        <v>423.7220646394394</v>
      </c>
      <c r="F40" s="664">
        <v>69.111918203209939</v>
      </c>
      <c r="G40" s="664">
        <v>26.219100251682221</v>
      </c>
      <c r="H40" s="665">
        <f t="shared" si="0"/>
        <v>95.33101845489216</v>
      </c>
      <c r="I40" s="665">
        <v>47668</v>
      </c>
      <c r="J40" s="664">
        <v>134.60539209621541</v>
      </c>
      <c r="K40" s="664">
        <v>89.770373741644761</v>
      </c>
      <c r="L40" s="665">
        <f t="shared" si="2"/>
        <v>224.37576583786017</v>
      </c>
      <c r="M40" s="664">
        <v>134.61000000000001</v>
      </c>
      <c r="N40" s="664">
        <v>87.75</v>
      </c>
      <c r="O40" s="665">
        <f t="shared" si="3"/>
        <v>222.36</v>
      </c>
      <c r="P40" s="665">
        <f t="shared" si="4"/>
        <v>69.107310299425336</v>
      </c>
      <c r="Q40" s="665">
        <f t="shared" si="4"/>
        <v>28.239473993326982</v>
      </c>
      <c r="R40" s="665">
        <f t="shared" si="5"/>
        <v>97.346784292752318</v>
      </c>
    </row>
    <row r="41" spans="1:20" ht="21" customHeight="1">
      <c r="A41" s="662">
        <v>30</v>
      </c>
      <c r="B41" s="663" t="s">
        <v>904</v>
      </c>
      <c r="C41" s="664">
        <v>501.81784246924394</v>
      </c>
      <c r="D41" s="664">
        <v>334.54522831282929</v>
      </c>
      <c r="E41" s="665">
        <f t="shared" si="1"/>
        <v>836.36307078207324</v>
      </c>
      <c r="F41" s="664">
        <v>45.162954716848787</v>
      </c>
      <c r="G41" s="664">
        <v>-3.5428030935086099</v>
      </c>
      <c r="H41" s="665">
        <f t="shared" si="0"/>
        <v>41.620151623340178</v>
      </c>
      <c r="I41" s="665">
        <v>88767</v>
      </c>
      <c r="J41" s="664">
        <v>265.69062239705005</v>
      </c>
      <c r="K41" s="664">
        <v>177.19309829122363</v>
      </c>
      <c r="L41" s="665">
        <f t="shared" si="2"/>
        <v>442.88372068827368</v>
      </c>
      <c r="M41" s="664">
        <v>329.33</v>
      </c>
      <c r="N41" s="664">
        <v>219.55</v>
      </c>
      <c r="O41" s="665">
        <f t="shared" si="3"/>
        <v>548.88</v>
      </c>
      <c r="P41" s="665">
        <f t="shared" si="4"/>
        <v>-18.476422886101147</v>
      </c>
      <c r="Q41" s="665">
        <f t="shared" si="4"/>
        <v>-45.899704802284987</v>
      </c>
      <c r="R41" s="665">
        <f t="shared" si="5"/>
        <v>-64.376127688386134</v>
      </c>
    </row>
    <row r="42" spans="1:20" ht="21" customHeight="1">
      <c r="A42" s="662">
        <v>31</v>
      </c>
      <c r="B42" s="663" t="s">
        <v>905</v>
      </c>
      <c r="C42" s="664">
        <v>204.28355920572625</v>
      </c>
      <c r="D42" s="664">
        <v>136.18903947048418</v>
      </c>
      <c r="E42" s="665">
        <f t="shared" si="1"/>
        <v>340.4725986762104</v>
      </c>
      <c r="F42" s="664">
        <v>46.632588266989586</v>
      </c>
      <c r="G42" s="664">
        <v>71.483568740626765</v>
      </c>
      <c r="H42" s="665">
        <f t="shared" si="0"/>
        <v>118.11615700761635</v>
      </c>
      <c r="I42" s="665">
        <v>39912.6</v>
      </c>
      <c r="J42" s="664">
        <v>108.15921913773042</v>
      </c>
      <c r="K42" s="664">
        <v>72.13302063455383</v>
      </c>
      <c r="L42" s="665">
        <f t="shared" si="2"/>
        <v>180.29223977228423</v>
      </c>
      <c r="M42" s="664">
        <v>136.38</v>
      </c>
      <c r="N42" s="664">
        <v>90.92</v>
      </c>
      <c r="O42" s="665">
        <f t="shared" si="3"/>
        <v>227.3</v>
      </c>
      <c r="P42" s="665">
        <f t="shared" si="4"/>
        <v>18.411807404720008</v>
      </c>
      <c r="Q42" s="665">
        <f t="shared" si="4"/>
        <v>52.696589375180579</v>
      </c>
      <c r="R42" s="665">
        <f t="shared" si="5"/>
        <v>71.108396779900588</v>
      </c>
    </row>
    <row r="43" spans="1:20" ht="21" customHeight="1">
      <c r="A43" s="662">
        <v>32</v>
      </c>
      <c r="B43" s="663" t="s">
        <v>906</v>
      </c>
      <c r="C43" s="664">
        <v>179.70185063116648</v>
      </c>
      <c r="D43" s="664">
        <v>119.80123375411098</v>
      </c>
      <c r="E43" s="665">
        <f t="shared" si="1"/>
        <v>299.50308438527748</v>
      </c>
      <c r="F43" s="664">
        <v>84.854019095811651</v>
      </c>
      <c r="G43" s="664">
        <v>40.175148746132948</v>
      </c>
      <c r="H43" s="665">
        <f t="shared" si="0"/>
        <v>125.0291678419446</v>
      </c>
      <c r="I43" s="665">
        <v>40570.400000000001</v>
      </c>
      <c r="J43" s="664">
        <v>95.14427846001233</v>
      </c>
      <c r="K43" s="664">
        <v>63.453159667104977</v>
      </c>
      <c r="L43" s="665">
        <f t="shared" si="2"/>
        <v>158.5974381271173</v>
      </c>
      <c r="M43" s="664">
        <v>124.404</v>
      </c>
      <c r="N43" s="664">
        <v>82.936000000000007</v>
      </c>
      <c r="O43" s="665">
        <f t="shared" si="3"/>
        <v>207.34</v>
      </c>
      <c r="P43" s="665">
        <f t="shared" si="4"/>
        <v>55.594297555823971</v>
      </c>
      <c r="Q43" s="665">
        <f t="shared" si="4"/>
        <v>20.692308413237924</v>
      </c>
      <c r="R43" s="665">
        <f t="shared" si="5"/>
        <v>76.286605969061895</v>
      </c>
    </row>
    <row r="44" spans="1:20" ht="21" customHeight="1">
      <c r="A44" s="662">
        <v>33</v>
      </c>
      <c r="B44" s="663" t="s">
        <v>907</v>
      </c>
      <c r="C44" s="664">
        <v>395.5466125902297</v>
      </c>
      <c r="D44" s="664">
        <v>263.6977417268198</v>
      </c>
      <c r="E44" s="665">
        <f t="shared" si="1"/>
        <v>659.24435431704956</v>
      </c>
      <c r="F44" s="664">
        <v>66.271715112763388</v>
      </c>
      <c r="G44" s="664">
        <v>15.30841060312838</v>
      </c>
      <c r="H44" s="665">
        <f t="shared" si="0"/>
        <v>81.580125715891768</v>
      </c>
      <c r="I44" s="665">
        <v>71105.2</v>
      </c>
      <c r="J44" s="664">
        <v>209.42464932897249</v>
      </c>
      <c r="K44" s="664">
        <v>139.66846905758791</v>
      </c>
      <c r="L44" s="665">
        <f t="shared" si="2"/>
        <v>349.09311838656038</v>
      </c>
      <c r="M44" s="664">
        <v>277.20999999999998</v>
      </c>
      <c r="N44" s="664">
        <v>184.81</v>
      </c>
      <c r="O44" s="665">
        <f t="shared" si="3"/>
        <v>462.02</v>
      </c>
      <c r="P44" s="665">
        <f t="shared" si="4"/>
        <v>-1.5136355582640704</v>
      </c>
      <c r="Q44" s="665">
        <f t="shared" si="4"/>
        <v>-29.83312033928371</v>
      </c>
      <c r="R44" s="665">
        <f t="shared" si="5"/>
        <v>-31.34675589754778</v>
      </c>
    </row>
    <row r="45" spans="1:20" ht="21" customHeight="1">
      <c r="A45" s="662">
        <v>34</v>
      </c>
      <c r="B45" s="663" t="s">
        <v>908</v>
      </c>
      <c r="C45" s="664">
        <v>402.30217937863227</v>
      </c>
      <c r="D45" s="664">
        <v>268.20145291908818</v>
      </c>
      <c r="E45" s="665">
        <f t="shared" si="1"/>
        <v>670.50363229772051</v>
      </c>
      <c r="F45" s="664">
        <v>-12.21188395335588</v>
      </c>
      <c r="G45" s="664">
        <v>-35.569113730553823</v>
      </c>
      <c r="H45" s="665">
        <f t="shared" si="0"/>
        <v>-47.780997683909703</v>
      </c>
      <c r="I45" s="665">
        <v>70147.364000000001</v>
      </c>
      <c r="J45" s="664">
        <v>213.0014267823679</v>
      </c>
      <c r="K45" s="664">
        <v>142.05387608907208</v>
      </c>
      <c r="L45" s="665">
        <f t="shared" si="2"/>
        <v>355.05530287143995</v>
      </c>
      <c r="M45" s="664">
        <v>278.51</v>
      </c>
      <c r="N45" s="664">
        <v>185.68</v>
      </c>
      <c r="O45" s="665">
        <f t="shared" si="3"/>
        <v>464.19</v>
      </c>
      <c r="P45" s="665">
        <f t="shared" si="4"/>
        <v>-77.72045717098797</v>
      </c>
      <c r="Q45" s="665">
        <f t="shared" si="4"/>
        <v>-79.195237641481754</v>
      </c>
      <c r="R45" s="665">
        <f t="shared" si="5"/>
        <v>-156.91569481246972</v>
      </c>
    </row>
    <row r="46" spans="1:20" ht="21" customHeight="1">
      <c r="A46" s="662">
        <v>35</v>
      </c>
      <c r="B46" s="663" t="s">
        <v>909</v>
      </c>
      <c r="C46" s="664">
        <v>407.93810846839824</v>
      </c>
      <c r="D46" s="664">
        <v>271.95873897893216</v>
      </c>
      <c r="E46" s="665">
        <f t="shared" si="1"/>
        <v>679.8968474473304</v>
      </c>
      <c r="F46" s="664">
        <v>106.83350295702559</v>
      </c>
      <c r="G46" s="664">
        <v>70.375374773836313</v>
      </c>
      <c r="H46" s="665">
        <f t="shared" si="0"/>
        <v>177.2088777308619</v>
      </c>
      <c r="I46" s="665">
        <v>79125</v>
      </c>
      <c r="J46" s="664">
        <v>215.9854049930218</v>
      </c>
      <c r="K46" s="664">
        <v>144.04393633135308</v>
      </c>
      <c r="L46" s="665">
        <f t="shared" si="2"/>
        <v>360.02934132437485</v>
      </c>
      <c r="M46" s="664">
        <v>268.83</v>
      </c>
      <c r="N46" s="664">
        <v>179.22</v>
      </c>
      <c r="O46" s="665">
        <f t="shared" si="3"/>
        <v>448.04999999999995</v>
      </c>
      <c r="P46" s="665">
        <f t="shared" si="4"/>
        <v>53.988907950047405</v>
      </c>
      <c r="Q46" s="665">
        <f t="shared" si="4"/>
        <v>35.199311105189395</v>
      </c>
      <c r="R46" s="665">
        <f t="shared" si="5"/>
        <v>89.1882190552368</v>
      </c>
      <c r="T46" s="648">
        <f>38909*6.71*162/100000</f>
        <v>422.94861179999998</v>
      </c>
    </row>
    <row r="47" spans="1:20" ht="21" customHeight="1">
      <c r="A47" s="662">
        <v>36</v>
      </c>
      <c r="B47" s="663" t="s">
        <v>910</v>
      </c>
      <c r="C47" s="664">
        <v>341.01145052742692</v>
      </c>
      <c r="D47" s="664">
        <v>227.3409670182846</v>
      </c>
      <c r="E47" s="665">
        <f t="shared" si="1"/>
        <v>568.35241754571155</v>
      </c>
      <c r="F47" s="664">
        <v>-19.319796603193481</v>
      </c>
      <c r="G47" s="664">
        <v>74.073760591237686</v>
      </c>
      <c r="H47" s="665">
        <f t="shared" si="0"/>
        <v>54.753963988044205</v>
      </c>
      <c r="I47" s="665">
        <v>100848</v>
      </c>
      <c r="J47" s="664">
        <v>180.55066374150681</v>
      </c>
      <c r="K47" s="664">
        <v>120.41197095426614</v>
      </c>
      <c r="L47" s="665">
        <f t="shared" si="2"/>
        <v>300.96263469577298</v>
      </c>
      <c r="M47" s="664">
        <v>257.22000000000003</v>
      </c>
      <c r="N47" s="664">
        <v>171.48</v>
      </c>
      <c r="O47" s="665">
        <f t="shared" si="3"/>
        <v>428.70000000000005</v>
      </c>
      <c r="P47" s="665">
        <f t="shared" si="4"/>
        <v>-95.989132861686699</v>
      </c>
      <c r="Q47" s="665">
        <f t="shared" si="4"/>
        <v>23.005731545503835</v>
      </c>
      <c r="R47" s="665">
        <f t="shared" si="5"/>
        <v>-72.983401316182864</v>
      </c>
    </row>
    <row r="48" spans="1:20" ht="21" customHeight="1">
      <c r="A48" s="662">
        <v>37</v>
      </c>
      <c r="B48" s="663" t="s">
        <v>911</v>
      </c>
      <c r="C48" s="664">
        <v>529.78991463686611</v>
      </c>
      <c r="D48" s="664">
        <v>353.19327642457739</v>
      </c>
      <c r="E48" s="665">
        <f t="shared" si="1"/>
        <v>882.98319106144345</v>
      </c>
      <c r="F48" s="664">
        <v>48.342647164678169</v>
      </c>
      <c r="G48" s="664">
        <v>-5.0659825613652174</v>
      </c>
      <c r="H48" s="665">
        <f t="shared" si="0"/>
        <v>43.276664603312952</v>
      </c>
      <c r="I48" s="665">
        <v>90500</v>
      </c>
      <c r="J48" s="664">
        <v>280.50061246711465</v>
      </c>
      <c r="K48" s="664">
        <v>187.07010487316964</v>
      </c>
      <c r="L48" s="665">
        <f t="shared" si="2"/>
        <v>467.57071734028432</v>
      </c>
      <c r="M48" s="664">
        <v>331.49</v>
      </c>
      <c r="N48" s="664">
        <v>221</v>
      </c>
      <c r="O48" s="665">
        <f t="shared" si="3"/>
        <v>552.49</v>
      </c>
      <c r="P48" s="665">
        <f t="shared" si="4"/>
        <v>-2.6467403682071904</v>
      </c>
      <c r="Q48" s="665">
        <f t="shared" si="4"/>
        <v>-38.995877688195577</v>
      </c>
      <c r="R48" s="665">
        <f t="shared" si="5"/>
        <v>-41.642618056402767</v>
      </c>
    </row>
    <row r="49" spans="1:18" ht="21" customHeight="1">
      <c r="A49" s="662">
        <v>38</v>
      </c>
      <c r="B49" s="663" t="s">
        <v>912</v>
      </c>
      <c r="C49" s="664">
        <v>604.05082851384986</v>
      </c>
      <c r="D49" s="664">
        <v>402.7005523425666</v>
      </c>
      <c r="E49" s="665">
        <f t="shared" si="1"/>
        <v>1006.7513808564165</v>
      </c>
      <c r="F49" s="664">
        <v>277.10733660900223</v>
      </c>
      <c r="G49" s="664">
        <v>-883.30939924176892</v>
      </c>
      <c r="H49" s="665">
        <f t="shared" si="0"/>
        <v>-606.20206263276668</v>
      </c>
      <c r="I49" s="665">
        <v>121900</v>
      </c>
      <c r="J49" s="664">
        <v>319.81852179186893</v>
      </c>
      <c r="K49" s="664">
        <v>213.29181382447496</v>
      </c>
      <c r="L49" s="665">
        <f t="shared" si="2"/>
        <v>533.11033561634395</v>
      </c>
      <c r="M49" s="664">
        <v>433.13</v>
      </c>
      <c r="N49" s="664">
        <v>288.75</v>
      </c>
      <c r="O49" s="665">
        <f t="shared" si="3"/>
        <v>721.88</v>
      </c>
      <c r="P49" s="665">
        <f t="shared" si="4"/>
        <v>163.79585840087123</v>
      </c>
      <c r="Q49" s="665">
        <f t="shared" si="4"/>
        <v>-958.76758541729396</v>
      </c>
      <c r="R49" s="665">
        <f t="shared" si="5"/>
        <v>-794.97172701642273</v>
      </c>
    </row>
    <row r="50" spans="1:18" ht="21" customHeight="1">
      <c r="A50" s="662">
        <v>39</v>
      </c>
      <c r="B50" s="663" t="s">
        <v>913</v>
      </c>
      <c r="C50" s="664">
        <v>502.20153853450699</v>
      </c>
      <c r="D50" s="664">
        <v>334.80102568967135</v>
      </c>
      <c r="E50" s="665">
        <f t="shared" si="1"/>
        <v>837.00256422417829</v>
      </c>
      <c r="F50" s="664">
        <v>146.39022686933481</v>
      </c>
      <c r="G50" s="664">
        <v>158.06821654370555</v>
      </c>
      <c r="H50" s="665">
        <f t="shared" si="0"/>
        <v>304.45844341304036</v>
      </c>
      <c r="I50" s="665">
        <v>97587</v>
      </c>
      <c r="J50" s="664">
        <v>265.89377269933789</v>
      </c>
      <c r="K50" s="664">
        <v>177.32858230325394</v>
      </c>
      <c r="L50" s="665">
        <f t="shared" si="2"/>
        <v>443.22235500259183</v>
      </c>
      <c r="M50" s="664">
        <v>316.89</v>
      </c>
      <c r="N50" s="664">
        <v>211.26</v>
      </c>
      <c r="O50" s="665">
        <f t="shared" si="3"/>
        <v>528.15</v>
      </c>
      <c r="P50" s="665">
        <f t="shared" si="4"/>
        <v>95.393999568672712</v>
      </c>
      <c r="Q50" s="665">
        <f t="shared" si="4"/>
        <v>124.13679884695949</v>
      </c>
      <c r="R50" s="665">
        <f t="shared" si="5"/>
        <v>219.5307984156322</v>
      </c>
    </row>
    <row r="51" spans="1:18" ht="21" customHeight="1">
      <c r="A51" s="662">
        <v>40</v>
      </c>
      <c r="B51" s="663" t="s">
        <v>914</v>
      </c>
      <c r="C51" s="664">
        <v>329.19864379686823</v>
      </c>
      <c r="D51" s="664">
        <v>219.46576253124547</v>
      </c>
      <c r="E51" s="665">
        <f t="shared" si="1"/>
        <v>548.66440632811373</v>
      </c>
      <c r="F51" s="664">
        <v>58.722471512707727</v>
      </c>
      <c r="G51" s="664">
        <v>-37.773044145100613</v>
      </c>
      <c r="H51" s="665">
        <f t="shared" si="0"/>
        <v>20.949427367607115</v>
      </c>
      <c r="I51" s="665">
        <v>62546</v>
      </c>
      <c r="J51" s="664">
        <v>174.29629869730147</v>
      </c>
      <c r="K51" s="664">
        <v>116.24084022323518</v>
      </c>
      <c r="L51" s="665">
        <f t="shared" si="2"/>
        <v>290.53713892053668</v>
      </c>
      <c r="M51" s="664">
        <v>211.89</v>
      </c>
      <c r="N51" s="664">
        <v>141.26</v>
      </c>
      <c r="O51" s="665">
        <f t="shared" si="3"/>
        <v>353.15</v>
      </c>
      <c r="P51" s="665">
        <f t="shared" si="4"/>
        <v>21.128770210009208</v>
      </c>
      <c r="Q51" s="665">
        <f t="shared" si="4"/>
        <v>-62.792203921865422</v>
      </c>
      <c r="R51" s="665">
        <f t="shared" si="5"/>
        <v>-41.663433711856214</v>
      </c>
    </row>
    <row r="52" spans="1:18" ht="21" customHeight="1">
      <c r="A52" s="662">
        <v>41</v>
      </c>
      <c r="B52" s="663" t="s">
        <v>915</v>
      </c>
      <c r="C52" s="664">
        <v>354.69870688828718</v>
      </c>
      <c r="D52" s="664">
        <v>236.46580459219146</v>
      </c>
      <c r="E52" s="665">
        <f t="shared" si="1"/>
        <v>591.16451148047861</v>
      </c>
      <c r="F52" s="664">
        <v>-18.36679199000173</v>
      </c>
      <c r="G52" s="664">
        <v>-76.810807917860302</v>
      </c>
      <c r="H52" s="665">
        <f t="shared" si="0"/>
        <v>-95.177599907862032</v>
      </c>
      <c r="I52" s="665">
        <v>78666</v>
      </c>
      <c r="J52" s="664">
        <v>187.79746796738056</v>
      </c>
      <c r="K52" s="664">
        <v>125.24497439980573</v>
      </c>
      <c r="L52" s="665">
        <f t="shared" si="2"/>
        <v>313.04244236718625</v>
      </c>
      <c r="M52" s="664">
        <v>276.74</v>
      </c>
      <c r="N52" s="664">
        <v>184.2</v>
      </c>
      <c r="O52" s="665">
        <f t="shared" si="3"/>
        <v>460.94</v>
      </c>
      <c r="P52" s="665">
        <f t="shared" si="4"/>
        <v>-107.30932402262118</v>
      </c>
      <c r="Q52" s="665">
        <f t="shared" si="4"/>
        <v>-135.76583351805456</v>
      </c>
      <c r="R52" s="665">
        <f t="shared" si="5"/>
        <v>-243.07515754067575</v>
      </c>
    </row>
    <row r="53" spans="1:18" ht="21" customHeight="1">
      <c r="A53" s="662">
        <v>42</v>
      </c>
      <c r="B53" s="663" t="s">
        <v>916</v>
      </c>
      <c r="C53" s="664">
        <v>351.59139776959927</v>
      </c>
      <c r="D53" s="664">
        <v>234.39426517973283</v>
      </c>
      <c r="E53" s="665">
        <f t="shared" si="1"/>
        <v>585.9856629493321</v>
      </c>
      <c r="F53" s="664">
        <v>35.971891333828808</v>
      </c>
      <c r="G53" s="664">
        <v>-4.3764446000311636</v>
      </c>
      <c r="H53" s="665">
        <f t="shared" si="0"/>
        <v>31.595446733797644</v>
      </c>
      <c r="I53" s="665">
        <v>66752.800000000003</v>
      </c>
      <c r="J53" s="664">
        <v>186.15228355213165</v>
      </c>
      <c r="K53" s="664">
        <v>124.14777600729812</v>
      </c>
      <c r="L53" s="665">
        <f t="shared" si="2"/>
        <v>310.30005955942977</v>
      </c>
      <c r="M53" s="664">
        <v>184.43</v>
      </c>
      <c r="N53" s="664">
        <v>122.95</v>
      </c>
      <c r="O53" s="665">
        <f t="shared" si="3"/>
        <v>307.38</v>
      </c>
      <c r="P53" s="665">
        <f t="shared" si="4"/>
        <v>37.69417488596045</v>
      </c>
      <c r="Q53" s="665">
        <f t="shared" si="4"/>
        <v>-3.1786685927330467</v>
      </c>
      <c r="R53" s="665">
        <f t="shared" si="5"/>
        <v>34.515506293227403</v>
      </c>
    </row>
    <row r="54" spans="1:18" ht="21" customHeight="1">
      <c r="A54" s="662">
        <v>43</v>
      </c>
      <c r="B54" s="663" t="s">
        <v>917</v>
      </c>
      <c r="C54" s="664">
        <v>154.04453505398394</v>
      </c>
      <c r="D54" s="664">
        <v>102.69635670265595</v>
      </c>
      <c r="E54" s="665">
        <f t="shared" si="1"/>
        <v>256.74089175663988</v>
      </c>
      <c r="F54" s="664">
        <v>55.383110143074418</v>
      </c>
      <c r="G54" s="664">
        <v>73.535823973257195</v>
      </c>
      <c r="H54" s="665">
        <f t="shared" si="0"/>
        <v>128.91893411633163</v>
      </c>
      <c r="I54" s="665">
        <v>32822</v>
      </c>
      <c r="J54" s="664">
        <v>81.559850869323455</v>
      </c>
      <c r="K54" s="664">
        <v>54.393499256095801</v>
      </c>
      <c r="L54" s="665">
        <f t="shared" si="2"/>
        <v>135.95335012541926</v>
      </c>
      <c r="M54" s="664">
        <v>116.48</v>
      </c>
      <c r="N54" s="664">
        <v>77.650000000000006</v>
      </c>
      <c r="O54" s="665">
        <f t="shared" si="3"/>
        <v>194.13</v>
      </c>
      <c r="P54" s="665">
        <f t="shared" si="4"/>
        <v>20.462961012397855</v>
      </c>
      <c r="Q54" s="665">
        <f t="shared" si="4"/>
        <v>50.279323229352997</v>
      </c>
      <c r="R54" s="665">
        <f t="shared" si="5"/>
        <v>70.742284241750852</v>
      </c>
    </row>
    <row r="55" spans="1:18" ht="21" customHeight="1">
      <c r="A55" s="662">
        <v>44</v>
      </c>
      <c r="B55" s="663" t="s">
        <v>918</v>
      </c>
      <c r="C55" s="664">
        <v>249.42131271929867</v>
      </c>
      <c r="D55" s="664">
        <v>166.28087514619912</v>
      </c>
      <c r="E55" s="665">
        <f t="shared" si="1"/>
        <v>415.70218786549776</v>
      </c>
      <c r="F55" s="664">
        <v>65.162411585812094</v>
      </c>
      <c r="G55" s="664">
        <v>7.1296518800111812</v>
      </c>
      <c r="H55" s="665">
        <f t="shared" si="0"/>
        <v>72.292063465823276</v>
      </c>
      <c r="I55" s="665">
        <v>43882</v>
      </c>
      <c r="J55" s="664">
        <v>132.05768748555667</v>
      </c>
      <c r="K55" s="664">
        <v>88.071270967822244</v>
      </c>
      <c r="L55" s="665">
        <f t="shared" si="2"/>
        <v>220.12895845337891</v>
      </c>
      <c r="M55" s="664">
        <v>172</v>
      </c>
      <c r="N55" s="664">
        <v>114.67</v>
      </c>
      <c r="O55" s="665">
        <f t="shared" si="3"/>
        <v>286.67</v>
      </c>
      <c r="P55" s="665">
        <f t="shared" si="4"/>
        <v>25.220099071368764</v>
      </c>
      <c r="Q55" s="665">
        <f t="shared" si="4"/>
        <v>-19.469077152166577</v>
      </c>
      <c r="R55" s="665">
        <f t="shared" si="5"/>
        <v>5.7510219192021879</v>
      </c>
    </row>
    <row r="56" spans="1:18" ht="21" customHeight="1">
      <c r="A56" s="662">
        <v>45</v>
      </c>
      <c r="B56" s="663" t="s">
        <v>919</v>
      </c>
      <c r="C56" s="664">
        <v>541.03661241867587</v>
      </c>
      <c r="D56" s="664">
        <v>360.69107494578395</v>
      </c>
      <c r="E56" s="665">
        <f t="shared" si="1"/>
        <v>901.72768736445983</v>
      </c>
      <c r="F56" s="664">
        <v>-28.345731498088639</v>
      </c>
      <c r="G56" s="664">
        <v>9.270610328420787</v>
      </c>
      <c r="H56" s="665">
        <f t="shared" si="0"/>
        <v>-19.075121169667852</v>
      </c>
      <c r="I56" s="665">
        <v>83572</v>
      </c>
      <c r="J56" s="664">
        <v>286.45524755712489</v>
      </c>
      <c r="K56" s="664">
        <v>191.04134116022149</v>
      </c>
      <c r="L56" s="665">
        <f t="shared" si="2"/>
        <v>477.49658871734641</v>
      </c>
      <c r="M56" s="664">
        <v>431.58</v>
      </c>
      <c r="N56" s="664">
        <v>184.96</v>
      </c>
      <c r="O56" s="665">
        <f t="shared" si="3"/>
        <v>616.54</v>
      </c>
      <c r="P56" s="665">
        <f t="shared" si="4"/>
        <v>-173.47048394096373</v>
      </c>
      <c r="Q56" s="665">
        <f t="shared" si="4"/>
        <v>15.351951488642271</v>
      </c>
      <c r="R56" s="665">
        <f t="shared" si="5"/>
        <v>-158.11853245232146</v>
      </c>
    </row>
    <row r="57" spans="1:18" ht="21" customHeight="1">
      <c r="A57" s="662">
        <v>46</v>
      </c>
      <c r="B57" s="663" t="s">
        <v>920</v>
      </c>
      <c r="C57" s="664">
        <v>461.19009024737039</v>
      </c>
      <c r="D57" s="664">
        <v>307.46006016491361</v>
      </c>
      <c r="E57" s="665">
        <f t="shared" si="1"/>
        <v>768.65015041228401</v>
      </c>
      <c r="F57" s="664">
        <v>55.949101640239121</v>
      </c>
      <c r="G57" s="664">
        <v>289.14199312717159</v>
      </c>
      <c r="H57" s="665">
        <f t="shared" si="0"/>
        <v>345.09109476741071</v>
      </c>
      <c r="I57" s="665">
        <v>96567</v>
      </c>
      <c r="J57" s="664">
        <v>244.1800026843118</v>
      </c>
      <c r="K57" s="664">
        <v>162.84734036165554</v>
      </c>
      <c r="L57" s="665">
        <f t="shared" si="2"/>
        <v>407.02734304596731</v>
      </c>
      <c r="M57" s="664">
        <v>323.20999999999998</v>
      </c>
      <c r="N57" s="664">
        <v>215.48</v>
      </c>
      <c r="O57" s="665">
        <f t="shared" si="3"/>
        <v>538.68999999999994</v>
      </c>
      <c r="P57" s="665">
        <f t="shared" si="4"/>
        <v>-23.080895675449085</v>
      </c>
      <c r="Q57" s="665">
        <f t="shared" si="4"/>
        <v>236.50933348882714</v>
      </c>
      <c r="R57" s="665">
        <f t="shared" si="5"/>
        <v>213.42843781337805</v>
      </c>
    </row>
    <row r="58" spans="1:18" ht="21" customHeight="1">
      <c r="A58" s="662">
        <v>47</v>
      </c>
      <c r="B58" s="663" t="s">
        <v>921</v>
      </c>
      <c r="C58" s="664">
        <v>421.80148761331378</v>
      </c>
      <c r="D58" s="664">
        <v>281.20099174220917</v>
      </c>
      <c r="E58" s="665">
        <f t="shared" si="1"/>
        <v>703.00247935552295</v>
      </c>
      <c r="F58" s="664">
        <v>207.72122995483574</v>
      </c>
      <c r="G58" s="664">
        <v>92.398925093798766</v>
      </c>
      <c r="H58" s="665">
        <f t="shared" si="0"/>
        <v>300.1201550486345</v>
      </c>
      <c r="I58" s="665">
        <v>93193.599999999991</v>
      </c>
      <c r="J58" s="664">
        <v>223.32545853797848</v>
      </c>
      <c r="K58" s="664">
        <v>148.93912915946396</v>
      </c>
      <c r="L58" s="665">
        <f t="shared" si="2"/>
        <v>372.26458769744244</v>
      </c>
      <c r="M58" s="664">
        <v>270.7</v>
      </c>
      <c r="N58" s="664">
        <v>180.46</v>
      </c>
      <c r="O58" s="665">
        <f t="shared" si="3"/>
        <v>451.15999999999997</v>
      </c>
      <c r="P58" s="665">
        <f t="shared" si="4"/>
        <v>160.34668849281422</v>
      </c>
      <c r="Q58" s="665">
        <f t="shared" si="4"/>
        <v>60.878054253262718</v>
      </c>
      <c r="R58" s="665">
        <f t="shared" si="5"/>
        <v>221.22474274607694</v>
      </c>
    </row>
    <row r="59" spans="1:18" ht="21" customHeight="1">
      <c r="A59" s="662">
        <v>48</v>
      </c>
      <c r="B59" s="663" t="s">
        <v>922</v>
      </c>
      <c r="C59" s="664">
        <v>504.13259905968351</v>
      </c>
      <c r="D59" s="664">
        <v>336.08839937312234</v>
      </c>
      <c r="E59" s="665">
        <f t="shared" si="1"/>
        <v>840.2209984328058</v>
      </c>
      <c r="F59" s="664">
        <v>205.79310644786585</v>
      </c>
      <c r="G59" s="664">
        <v>29.235849734794556</v>
      </c>
      <c r="H59" s="665">
        <f t="shared" si="0"/>
        <v>235.02895618266041</v>
      </c>
      <c r="I59" s="665">
        <v>121470</v>
      </c>
      <c r="J59" s="664">
        <v>266.9161848764258</v>
      </c>
      <c r="K59" s="664">
        <v>178.01044446216048</v>
      </c>
      <c r="L59" s="665">
        <f t="shared" si="2"/>
        <v>444.92662933858628</v>
      </c>
      <c r="M59" s="664">
        <v>374.99</v>
      </c>
      <c r="N59" s="664">
        <v>249.53</v>
      </c>
      <c r="O59" s="665">
        <f t="shared" si="3"/>
        <v>624.52</v>
      </c>
      <c r="P59" s="665">
        <f t="shared" si="4"/>
        <v>97.719291324291646</v>
      </c>
      <c r="Q59" s="665">
        <f t="shared" si="4"/>
        <v>-42.283705803044967</v>
      </c>
      <c r="R59" s="665">
        <f t="shared" si="5"/>
        <v>55.435585521246679</v>
      </c>
    </row>
    <row r="60" spans="1:18" ht="21" customHeight="1">
      <c r="A60" s="662">
        <v>49</v>
      </c>
      <c r="B60" s="663" t="s">
        <v>923</v>
      </c>
      <c r="C60" s="664">
        <v>325.81457030323639</v>
      </c>
      <c r="D60" s="664">
        <v>217.20971353549092</v>
      </c>
      <c r="E60" s="665">
        <f t="shared" si="1"/>
        <v>543.02428383872734</v>
      </c>
      <c r="F60" s="664">
        <v>83.233265159613268</v>
      </c>
      <c r="G60" s="664">
        <v>148.6041306003444</v>
      </c>
      <c r="H60" s="665">
        <f t="shared" si="0"/>
        <v>231.83739575995767</v>
      </c>
      <c r="I60" s="665">
        <v>66556</v>
      </c>
      <c r="J60" s="664">
        <v>172.50457963777936</v>
      </c>
      <c r="K60" s="664">
        <v>115.04591565811556</v>
      </c>
      <c r="L60" s="665">
        <f t="shared" si="2"/>
        <v>287.5504952958949</v>
      </c>
      <c r="M60" s="664">
        <v>336.46779086399999</v>
      </c>
      <c r="N60" s="664">
        <v>224.31186057599999</v>
      </c>
      <c r="O60" s="665">
        <f t="shared" si="3"/>
        <v>560.77965143999995</v>
      </c>
      <c r="P60" s="665">
        <f t="shared" si="4"/>
        <v>-80.729946066607368</v>
      </c>
      <c r="Q60" s="665">
        <f t="shared" si="4"/>
        <v>39.338185682459965</v>
      </c>
      <c r="R60" s="665">
        <f t="shared" si="5"/>
        <v>-41.391760384147403</v>
      </c>
    </row>
    <row r="61" spans="1:18" ht="21" customHeight="1">
      <c r="A61" s="662">
        <v>50</v>
      </c>
      <c r="B61" s="663" t="s">
        <v>924</v>
      </c>
      <c r="C61" s="664">
        <v>207.283936634095</v>
      </c>
      <c r="D61" s="664">
        <v>138.18929108939665</v>
      </c>
      <c r="E61" s="665">
        <f t="shared" si="1"/>
        <v>345.47322772349162</v>
      </c>
      <c r="F61" s="664">
        <v>52.090320552694095</v>
      </c>
      <c r="G61" s="664">
        <v>55.041630086624878</v>
      </c>
      <c r="H61" s="665">
        <f t="shared" si="0"/>
        <v>107.13195063931897</v>
      </c>
      <c r="I61" s="665">
        <v>37983</v>
      </c>
      <c r="J61" s="664">
        <v>109.74778789496469</v>
      </c>
      <c r="K61" s="664">
        <v>73.192461187643161</v>
      </c>
      <c r="L61" s="665">
        <f t="shared" si="2"/>
        <v>182.94024908260786</v>
      </c>
      <c r="M61" s="664">
        <v>130.76</v>
      </c>
      <c r="N61" s="664">
        <v>87.17</v>
      </c>
      <c r="O61" s="665">
        <f t="shared" si="3"/>
        <v>217.93</v>
      </c>
      <c r="P61" s="665">
        <f t="shared" si="4"/>
        <v>31.078108447658792</v>
      </c>
      <c r="Q61" s="665">
        <f t="shared" si="4"/>
        <v>41.064091274268051</v>
      </c>
      <c r="R61" s="665">
        <f t="shared" si="5"/>
        <v>72.142199721926843</v>
      </c>
    </row>
    <row r="62" spans="1:18" ht="21" customHeight="1">
      <c r="A62" s="662">
        <v>51</v>
      </c>
      <c r="B62" s="663" t="s">
        <v>925</v>
      </c>
      <c r="C62" s="664">
        <v>447.94943094607862</v>
      </c>
      <c r="D62" s="664">
        <v>298.63295396405243</v>
      </c>
      <c r="E62" s="665">
        <f t="shared" si="1"/>
        <v>746.58238491013105</v>
      </c>
      <c r="F62" s="664">
        <v>95.29907764032555</v>
      </c>
      <c r="G62" s="664">
        <v>111.77414603875206</v>
      </c>
      <c r="H62" s="665">
        <f t="shared" si="0"/>
        <v>207.07322367907761</v>
      </c>
      <c r="I62" s="665">
        <v>82426</v>
      </c>
      <c r="J62" s="664">
        <v>237.1696520889698</v>
      </c>
      <c r="K62" s="664">
        <v>158.1720314219217</v>
      </c>
      <c r="L62" s="665">
        <f t="shared" si="2"/>
        <v>395.34168351089147</v>
      </c>
      <c r="M62" s="664">
        <v>309.17</v>
      </c>
      <c r="N62" s="664">
        <v>206.12</v>
      </c>
      <c r="O62" s="665">
        <f t="shared" si="3"/>
        <v>515.29</v>
      </c>
      <c r="P62" s="665">
        <f t="shared" si="4"/>
        <v>23.298729729295303</v>
      </c>
      <c r="Q62" s="665">
        <f t="shared" si="4"/>
        <v>63.826177460673762</v>
      </c>
      <c r="R62" s="665">
        <f t="shared" si="5"/>
        <v>87.124907189969065</v>
      </c>
    </row>
    <row r="63" spans="1:18" s="649" customFormat="1" ht="21" customHeight="1">
      <c r="A63" s="1143" t="s">
        <v>19</v>
      </c>
      <c r="B63" s="1143"/>
      <c r="C63" s="809">
        <f t="shared" ref="C63:R63" si="6">SUM(C12:C62)</f>
        <v>18699.389999999996</v>
      </c>
      <c r="D63" s="809">
        <f t="shared" si="6"/>
        <v>12466.26</v>
      </c>
      <c r="E63" s="809">
        <f t="shared" si="6"/>
        <v>31165.649999999994</v>
      </c>
      <c r="F63" s="665">
        <f t="shared" si="6"/>
        <v>3357.0960198800021</v>
      </c>
      <c r="G63" s="665">
        <f t="shared" si="6"/>
        <v>1457.4266799199977</v>
      </c>
      <c r="H63" s="665">
        <f t="shared" si="6"/>
        <v>4814.5226997999989</v>
      </c>
      <c r="I63" s="665">
        <f t="shared" si="6"/>
        <v>3713139.7560000005</v>
      </c>
      <c r="J63" s="665">
        <f t="shared" si="6"/>
        <v>9900.51</v>
      </c>
      <c r="K63" s="665">
        <f t="shared" si="6"/>
        <v>6602.8000000000011</v>
      </c>
      <c r="L63" s="665">
        <f t="shared" si="6"/>
        <v>16503.310000000001</v>
      </c>
      <c r="M63" s="665">
        <f t="shared" si="6"/>
        <v>13061.347305695996</v>
      </c>
      <c r="N63" s="665">
        <f t="shared" si="6"/>
        <v>8523.4548704640001</v>
      </c>
      <c r="O63" s="665">
        <f t="shared" si="6"/>
        <v>21584.802176159999</v>
      </c>
      <c r="P63" s="665">
        <f t="shared" si="6"/>
        <v>196.25871418400146</v>
      </c>
      <c r="Q63" s="665">
        <f t="shared" si="6"/>
        <v>-463.22819054400156</v>
      </c>
      <c r="R63" s="665">
        <f t="shared" si="6"/>
        <v>-266.96947635999965</v>
      </c>
    </row>
    <row r="64" spans="1:18">
      <c r="A64" s="666"/>
      <c r="B64" s="656"/>
      <c r="C64" s="656"/>
      <c r="D64" s="656"/>
      <c r="E64" s="656"/>
      <c r="F64" s="667"/>
      <c r="G64" s="667"/>
      <c r="H64" s="656"/>
      <c r="I64" s="656"/>
      <c r="J64" s="667"/>
      <c r="K64" s="667"/>
      <c r="L64" s="656"/>
      <c r="M64" s="667"/>
      <c r="N64" s="667"/>
      <c r="O64" s="656"/>
      <c r="P64" s="656"/>
      <c r="Q64" s="656"/>
      <c r="R64" s="656"/>
    </row>
    <row r="65" spans="1:18" ht="14.25" customHeight="1">
      <c r="A65" s="1144" t="s">
        <v>656</v>
      </c>
      <c r="B65" s="1144"/>
      <c r="C65" s="1144"/>
      <c r="D65" s="1144"/>
      <c r="E65" s="1144"/>
      <c r="F65" s="1144"/>
      <c r="G65" s="1144"/>
      <c r="H65" s="1144"/>
      <c r="I65" s="1144"/>
      <c r="J65" s="1144"/>
      <c r="K65" s="1144"/>
      <c r="L65" s="1144"/>
      <c r="M65" s="1144"/>
      <c r="N65" s="1144"/>
      <c r="O65" s="1144"/>
      <c r="P65" s="1144"/>
      <c r="Q65" s="1144"/>
      <c r="R65" s="1144"/>
    </row>
    <row r="66" spans="1:18" ht="15.75" customHeight="1">
      <c r="A66" s="668"/>
      <c r="B66" s="669"/>
      <c r="C66" s="669"/>
      <c r="D66" s="670"/>
      <c r="E66" s="671"/>
      <c r="F66" s="670"/>
      <c r="G66" s="669"/>
      <c r="H66" s="671"/>
      <c r="I66" s="671">
        <v>18928.650000000001</v>
      </c>
      <c r="J66" s="669"/>
      <c r="K66" s="669"/>
      <c r="L66" s="671"/>
      <c r="M66" s="669"/>
      <c r="N66" s="669"/>
      <c r="O66" s="672"/>
      <c r="P66" s="671"/>
      <c r="Q66" s="671"/>
      <c r="R66" s="671"/>
    </row>
    <row r="67" spans="1:18" ht="15.75" customHeight="1">
      <c r="A67" s="649" t="s">
        <v>12</v>
      </c>
      <c r="B67" s="649"/>
      <c r="C67" s="775"/>
      <c r="D67" s="649"/>
      <c r="F67" s="673"/>
      <c r="G67" s="673"/>
      <c r="H67" s="673"/>
      <c r="I67" s="673">
        <f>I66/I63</f>
        <v>5.0977477940100458E-3</v>
      </c>
      <c r="J67" s="649"/>
      <c r="K67" s="649"/>
      <c r="M67" s="649"/>
      <c r="N67" s="649"/>
      <c r="Q67" s="1125" t="s">
        <v>13</v>
      </c>
      <c r="R67" s="1125"/>
    </row>
    <row r="68" spans="1:18" ht="12.75" customHeight="1">
      <c r="A68" s="1125" t="s">
        <v>14</v>
      </c>
      <c r="B68" s="1125"/>
      <c r="C68" s="1125"/>
      <c r="D68" s="1125"/>
      <c r="E68" s="1125"/>
      <c r="F68" s="1125"/>
      <c r="G68" s="1125"/>
      <c r="H68" s="1125"/>
      <c r="I68" s="1125"/>
      <c r="J68" s="1125"/>
      <c r="K68" s="1125"/>
      <c r="L68" s="1125"/>
      <c r="M68" s="1125"/>
      <c r="N68" s="1125"/>
      <c r="O68" s="1125"/>
      <c r="P68" s="1125"/>
      <c r="Q68" s="1125"/>
      <c r="R68" s="1125"/>
    </row>
    <row r="69" spans="1:18" ht="12.75" customHeight="1">
      <c r="A69" s="1125" t="s">
        <v>20</v>
      </c>
      <c r="B69" s="1125"/>
      <c r="C69" s="1125"/>
      <c r="D69" s="1125"/>
      <c r="E69" s="1125"/>
      <c r="F69" s="1125"/>
      <c r="G69" s="1125"/>
      <c r="H69" s="1125"/>
      <c r="I69" s="1125"/>
      <c r="J69" s="1125"/>
      <c r="K69" s="1125"/>
      <c r="L69" s="1125"/>
      <c r="M69" s="1125"/>
      <c r="N69" s="1125"/>
      <c r="O69" s="1125"/>
      <c r="P69" s="1125"/>
      <c r="Q69" s="1125"/>
      <c r="R69" s="1125"/>
    </row>
    <row r="70" spans="1:18">
      <c r="A70" s="649"/>
      <c r="B70" s="649"/>
      <c r="C70" s="649"/>
      <c r="D70" s="649"/>
      <c r="F70" s="649"/>
      <c r="G70" s="649"/>
      <c r="J70" s="649"/>
      <c r="K70" s="649"/>
      <c r="M70" s="649"/>
      <c r="N70" s="649"/>
      <c r="P70" s="1035" t="s">
        <v>85</v>
      </c>
      <c r="Q70" s="1035"/>
      <c r="R70" s="1035"/>
    </row>
  </sheetData>
  <autoFilter ref="A11:R63"/>
  <mergeCells count="19">
    <mergeCell ref="P70:R70"/>
    <mergeCell ref="P9:R9"/>
    <mergeCell ref="A63:B63"/>
    <mergeCell ref="A65:R65"/>
    <mergeCell ref="Q67:R67"/>
    <mergeCell ref="A68:R68"/>
    <mergeCell ref="A69:R69"/>
    <mergeCell ref="A9:A10"/>
    <mergeCell ref="B9:B10"/>
    <mergeCell ref="C9:E9"/>
    <mergeCell ref="F9:H9"/>
    <mergeCell ref="J9:L9"/>
    <mergeCell ref="M9:O9"/>
    <mergeCell ref="O8:R8"/>
    <mergeCell ref="Q1:R1"/>
    <mergeCell ref="A2:R2"/>
    <mergeCell ref="A3:R3"/>
    <mergeCell ref="A6:R6"/>
    <mergeCell ref="A7:C7"/>
  </mergeCells>
  <printOptions horizontalCentered="1"/>
  <pageMargins left="0.18" right="0.16" top="0.26" bottom="0.18" header="0.17" footer="0.16"/>
  <pageSetup paperSize="9" scale="76" orientation="landscape" r:id="rId1"/>
  <rowBreaks count="1" manualBreakCount="1">
    <brk id="36" max="1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0"/>
  <sheetViews>
    <sheetView view="pageBreakPreview" zoomScaleSheetLayoutView="100" workbookViewId="0">
      <pane xSplit="2" ySplit="11" topLeftCell="C63" activePane="bottomRight" state="frozen"/>
      <selection activeCell="J73" sqref="J73:J80"/>
      <selection pane="topRight" activeCell="J73" sqref="J73:J80"/>
      <selection pane="bottomLeft" activeCell="J73" sqref="J73:J80"/>
      <selection pane="bottomRight" activeCell="A68" sqref="A68:R68"/>
    </sheetView>
  </sheetViews>
  <sheetFormatPr defaultColWidth="9.140625" defaultRowHeight="12.75"/>
  <cols>
    <col min="1" max="1" width="7.42578125" style="648" customWidth="1"/>
    <col min="2" max="2" width="14.28515625" style="648" customWidth="1"/>
    <col min="3" max="3" width="9.5703125" style="648" customWidth="1"/>
    <col min="4" max="4" width="10.140625" style="648" customWidth="1"/>
    <col min="5" max="5" width="9" style="649" customWidth="1"/>
    <col min="6" max="7" width="8.7109375" style="648" customWidth="1"/>
    <col min="8" max="8" width="8.7109375" style="649" customWidth="1"/>
    <col min="9" max="9" width="11.5703125" style="649" hidden="1" customWidth="1"/>
    <col min="10" max="10" width="9.28515625" style="648" customWidth="1"/>
    <col min="11" max="11" width="10.7109375" style="648" customWidth="1"/>
    <col min="12" max="12" width="9.5703125" style="649" customWidth="1"/>
    <col min="13" max="13" width="9.140625" style="648" customWidth="1"/>
    <col min="14" max="14" width="9" style="648" customWidth="1"/>
    <col min="15" max="15" width="9.140625" style="649" customWidth="1"/>
    <col min="16" max="16" width="11.28515625" style="648" customWidth="1"/>
    <col min="17" max="17" width="12.7109375" style="648" customWidth="1"/>
    <col min="18" max="18" width="12.5703125" style="649" customWidth="1"/>
    <col min="19" max="16384" width="9.140625" style="648"/>
  </cols>
  <sheetData>
    <row r="1" spans="1:18" s="651" customFormat="1" ht="15">
      <c r="E1" s="649"/>
      <c r="H1" s="652"/>
      <c r="I1" s="652"/>
      <c r="J1" s="652"/>
      <c r="K1" s="652"/>
      <c r="L1" s="652"/>
      <c r="M1" s="652"/>
      <c r="N1" s="652"/>
      <c r="O1" s="652"/>
      <c r="P1" s="652"/>
      <c r="Q1" s="1138" t="s">
        <v>94</v>
      </c>
      <c r="R1" s="1138"/>
    </row>
    <row r="2" spans="1:18" s="651" customFormat="1" ht="15">
      <c r="A2" s="1139" t="s">
        <v>0</v>
      </c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9"/>
      <c r="P2" s="1139"/>
      <c r="Q2" s="1139"/>
      <c r="R2" s="1139"/>
    </row>
    <row r="3" spans="1:18" s="651" customFormat="1" ht="20.25">
      <c r="A3" s="1140" t="s">
        <v>734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1140"/>
      <c r="P3" s="1140"/>
      <c r="Q3" s="1140"/>
      <c r="R3" s="1140"/>
    </row>
    <row r="4" spans="1:18" s="651" customFormat="1" ht="10.5" customHeight="1">
      <c r="E4" s="649"/>
      <c r="H4" s="649"/>
      <c r="I4" s="649"/>
      <c r="L4" s="649"/>
      <c r="O4" s="649"/>
      <c r="P4" s="649"/>
      <c r="Q4" s="649"/>
      <c r="R4" s="649"/>
    </row>
    <row r="5" spans="1:18">
      <c r="A5" s="19"/>
      <c r="B5" s="19"/>
      <c r="C5" s="19"/>
      <c r="D5" s="19"/>
      <c r="E5" s="653"/>
      <c r="F5" s="654"/>
      <c r="G5" s="654"/>
      <c r="H5" s="653"/>
      <c r="I5" s="653"/>
      <c r="J5" s="654"/>
      <c r="K5" s="654"/>
      <c r="L5" s="653"/>
      <c r="M5" s="654"/>
      <c r="N5" s="654"/>
      <c r="O5" s="655"/>
      <c r="P5" s="655"/>
      <c r="Q5" s="653"/>
      <c r="R5" s="656"/>
    </row>
    <row r="6" spans="1:18" ht="18" customHeight="1">
      <c r="A6" s="1141" t="s">
        <v>1138</v>
      </c>
      <c r="B6" s="1141"/>
      <c r="C6" s="1141"/>
      <c r="D6" s="1141"/>
      <c r="E6" s="1141"/>
      <c r="F6" s="1141"/>
      <c r="G6" s="1141"/>
      <c r="H6" s="1141"/>
      <c r="I6" s="1141"/>
      <c r="J6" s="1141"/>
      <c r="K6" s="1141"/>
      <c r="L6" s="1141"/>
      <c r="M6" s="1141"/>
      <c r="N6" s="1141"/>
      <c r="O6" s="1141"/>
      <c r="P6" s="1141"/>
      <c r="Q6" s="1141"/>
      <c r="R6" s="1141"/>
    </row>
    <row r="7" spans="1:18">
      <c r="A7" s="1035" t="s">
        <v>1034</v>
      </c>
      <c r="B7" s="1035"/>
      <c r="C7" s="1035"/>
      <c r="P7" s="649"/>
      <c r="Q7" s="649"/>
      <c r="R7" s="657" t="s">
        <v>25</v>
      </c>
    </row>
    <row r="8" spans="1:18" ht="15.75">
      <c r="A8" s="658"/>
      <c r="O8" s="1119" t="s">
        <v>1129</v>
      </c>
      <c r="P8" s="1119"/>
      <c r="Q8" s="1119"/>
      <c r="R8" s="1119"/>
    </row>
    <row r="9" spans="1:18" ht="51" customHeight="1">
      <c r="A9" s="1142" t="s">
        <v>2</v>
      </c>
      <c r="B9" s="1142" t="s">
        <v>3</v>
      </c>
      <c r="C9" s="1142" t="s">
        <v>1134</v>
      </c>
      <c r="D9" s="1142"/>
      <c r="E9" s="1142"/>
      <c r="F9" s="1142" t="s">
        <v>1135</v>
      </c>
      <c r="G9" s="1142"/>
      <c r="H9" s="1142"/>
      <c r="I9" s="659"/>
      <c r="J9" s="1142" t="s">
        <v>371</v>
      </c>
      <c r="K9" s="1142"/>
      <c r="L9" s="1142"/>
      <c r="M9" s="1142" t="s">
        <v>1136</v>
      </c>
      <c r="N9" s="1142"/>
      <c r="O9" s="1142"/>
      <c r="P9" s="1142" t="s">
        <v>1137</v>
      </c>
      <c r="Q9" s="1142"/>
      <c r="R9" s="1142"/>
    </row>
    <row r="10" spans="1:18" ht="30" customHeight="1">
      <c r="A10" s="1142"/>
      <c r="B10" s="1142"/>
      <c r="C10" s="659" t="s">
        <v>113</v>
      </c>
      <c r="D10" s="659" t="s">
        <v>653</v>
      </c>
      <c r="E10" s="659" t="s">
        <v>19</v>
      </c>
      <c r="F10" s="659" t="s">
        <v>113</v>
      </c>
      <c r="G10" s="659" t="s">
        <v>654</v>
      </c>
      <c r="H10" s="659" t="s">
        <v>19</v>
      </c>
      <c r="I10" s="659"/>
      <c r="J10" s="659" t="s">
        <v>113</v>
      </c>
      <c r="K10" s="659" t="s">
        <v>654</v>
      </c>
      <c r="L10" s="659" t="s">
        <v>19</v>
      </c>
      <c r="M10" s="659" t="s">
        <v>113</v>
      </c>
      <c r="N10" s="659" t="s">
        <v>654</v>
      </c>
      <c r="O10" s="659" t="s">
        <v>19</v>
      </c>
      <c r="P10" s="659" t="s">
        <v>231</v>
      </c>
      <c r="Q10" s="659" t="s">
        <v>655</v>
      </c>
      <c r="R10" s="659" t="s">
        <v>114</v>
      </c>
    </row>
    <row r="11" spans="1:18" s="661" customFormat="1">
      <c r="A11" s="660">
        <v>1</v>
      </c>
      <c r="B11" s="660">
        <v>2</v>
      </c>
      <c r="C11" s="660">
        <v>3</v>
      </c>
      <c r="D11" s="660">
        <v>4</v>
      </c>
      <c r="E11" s="660">
        <v>5</v>
      </c>
      <c r="F11" s="660">
        <v>6</v>
      </c>
      <c r="G11" s="660">
        <v>7</v>
      </c>
      <c r="H11" s="660">
        <v>8</v>
      </c>
      <c r="I11" s="660"/>
      <c r="J11" s="660">
        <v>9</v>
      </c>
      <c r="K11" s="660">
        <v>10</v>
      </c>
      <c r="L11" s="660">
        <v>11</v>
      </c>
      <c r="M11" s="660">
        <v>12</v>
      </c>
      <c r="N11" s="660">
        <v>13</v>
      </c>
      <c r="O11" s="660">
        <v>14</v>
      </c>
      <c r="P11" s="660">
        <v>15</v>
      </c>
      <c r="Q11" s="660">
        <v>16</v>
      </c>
      <c r="R11" s="660">
        <v>17</v>
      </c>
    </row>
    <row r="12" spans="1:18" ht="21" customHeight="1">
      <c r="A12" s="662">
        <v>1</v>
      </c>
      <c r="B12" s="663" t="s">
        <v>875</v>
      </c>
      <c r="C12" s="664">
        <v>142.26486559406936</v>
      </c>
      <c r="D12" s="664">
        <v>94.600706442561631</v>
      </c>
      <c r="E12" s="665">
        <f>C12+D12</f>
        <v>236.86557203663099</v>
      </c>
      <c r="F12" s="664">
        <v>104.7641838061293</v>
      </c>
      <c r="G12" s="664">
        <v>76.585556796296842</v>
      </c>
      <c r="H12" s="665">
        <f t="shared" ref="H12:H62" si="0">F12+G12</f>
        <v>181.34974060242615</v>
      </c>
      <c r="I12" s="665">
        <v>18923</v>
      </c>
      <c r="J12" s="664">
        <v>63.535651403052853</v>
      </c>
      <c r="K12" s="664">
        <v>42.337217343682923</v>
      </c>
      <c r="L12" s="665">
        <f>J12+K12</f>
        <v>105.87286874673578</v>
      </c>
      <c r="M12" s="664">
        <v>61.26</v>
      </c>
      <c r="N12" s="664">
        <v>40.840000000000003</v>
      </c>
      <c r="O12" s="665">
        <f>M12+N12</f>
        <v>102.1</v>
      </c>
      <c r="P12" s="665">
        <f>F12+J12-M12</f>
        <v>107.03983520918217</v>
      </c>
      <c r="Q12" s="665">
        <f>G12+K12-N12</f>
        <v>78.082774139979762</v>
      </c>
      <c r="R12" s="665">
        <f>P12+Q12</f>
        <v>185.12260934916193</v>
      </c>
    </row>
    <row r="13" spans="1:18" ht="21" customHeight="1">
      <c r="A13" s="662">
        <v>2</v>
      </c>
      <c r="B13" s="663" t="s">
        <v>876</v>
      </c>
      <c r="C13" s="664">
        <v>218.80083597465182</v>
      </c>
      <c r="D13" s="664">
        <v>145.49420594460526</v>
      </c>
      <c r="E13" s="665">
        <f t="shared" ref="E13:E62" si="1">C13+D13</f>
        <v>364.29504191925707</v>
      </c>
      <c r="F13" s="664">
        <v>125.99429723444095</v>
      </c>
      <c r="G13" s="664">
        <v>122.77624966093953</v>
      </c>
      <c r="H13" s="665">
        <f t="shared" si="0"/>
        <v>248.77054689538048</v>
      </c>
      <c r="I13" s="665">
        <v>25691</v>
      </c>
      <c r="J13" s="664">
        <v>97.716703158798381</v>
      </c>
      <c r="K13" s="664">
        <v>65.113888161748065</v>
      </c>
      <c r="L13" s="665">
        <f t="shared" ref="L13:L62" si="2">J13+K13</f>
        <v>162.83059132054643</v>
      </c>
      <c r="M13" s="664">
        <v>151.33000000000001</v>
      </c>
      <c r="N13" s="664">
        <v>100.88</v>
      </c>
      <c r="O13" s="665">
        <f t="shared" ref="O13:O62" si="3">M13+N13</f>
        <v>252.21</v>
      </c>
      <c r="P13" s="665">
        <f t="shared" ref="P13:Q62" si="4">F13+J13-M13</f>
        <v>72.381000393239304</v>
      </c>
      <c r="Q13" s="665">
        <f t="shared" si="4"/>
        <v>87.010137822687597</v>
      </c>
      <c r="R13" s="665">
        <f t="shared" ref="R13:R62" si="5">P13+Q13</f>
        <v>159.3911382159269</v>
      </c>
    </row>
    <row r="14" spans="1:18" ht="21" customHeight="1">
      <c r="A14" s="662">
        <v>3</v>
      </c>
      <c r="B14" s="663" t="s">
        <v>1020</v>
      </c>
      <c r="C14" s="664">
        <v>199.69513415219492</v>
      </c>
      <c r="D14" s="664">
        <v>132.78964335328683</v>
      </c>
      <c r="E14" s="665">
        <f t="shared" si="1"/>
        <v>332.48477750548176</v>
      </c>
      <c r="F14" s="664">
        <v>-4.7230554966760394</v>
      </c>
      <c r="G14" s="664">
        <v>28.278943352995043</v>
      </c>
      <c r="H14" s="665">
        <f t="shared" si="0"/>
        <v>23.555887856319004</v>
      </c>
      <c r="I14" s="665">
        <v>24358</v>
      </c>
      <c r="J14" s="664">
        <v>89.184074911245347</v>
      </c>
      <c r="K14" s="664">
        <v>59.428139630772215</v>
      </c>
      <c r="L14" s="665">
        <f t="shared" si="2"/>
        <v>148.61221454201757</v>
      </c>
      <c r="M14" s="664">
        <v>129.62</v>
      </c>
      <c r="N14" s="664">
        <v>86.42</v>
      </c>
      <c r="O14" s="665">
        <f t="shared" si="3"/>
        <v>216.04000000000002</v>
      </c>
      <c r="P14" s="665">
        <f t="shared" si="4"/>
        <v>-45.158980585430697</v>
      </c>
      <c r="Q14" s="665">
        <f t="shared" si="4"/>
        <v>1.287082983767263</v>
      </c>
      <c r="R14" s="665">
        <f t="shared" si="5"/>
        <v>-43.871897601663434</v>
      </c>
    </row>
    <row r="15" spans="1:18" ht="20.25" customHeight="1">
      <c r="A15" s="662">
        <v>4</v>
      </c>
      <c r="B15" s="663" t="s">
        <v>878</v>
      </c>
      <c r="C15" s="664">
        <v>147.00828514821339</v>
      </c>
      <c r="D15" s="664">
        <v>97.754899425500014</v>
      </c>
      <c r="E15" s="665">
        <f t="shared" si="1"/>
        <v>244.7631845737134</v>
      </c>
      <c r="F15" s="664">
        <v>-63.236124056920033</v>
      </c>
      <c r="G15" s="664">
        <v>-39.521351820535855</v>
      </c>
      <c r="H15" s="665">
        <f t="shared" si="0"/>
        <v>-102.75747587745589</v>
      </c>
      <c r="I15" s="665">
        <v>25091</v>
      </c>
      <c r="J15" s="664">
        <v>65.65406799166054</v>
      </c>
      <c r="K15" s="664">
        <v>43.748832107296373</v>
      </c>
      <c r="L15" s="665">
        <f t="shared" si="2"/>
        <v>109.40290009895691</v>
      </c>
      <c r="M15" s="664">
        <v>101.04</v>
      </c>
      <c r="N15" s="664">
        <v>67.36</v>
      </c>
      <c r="O15" s="665">
        <f t="shared" si="3"/>
        <v>168.4</v>
      </c>
      <c r="P15" s="665">
        <f t="shared" si="4"/>
        <v>-98.6220560652595</v>
      </c>
      <c r="Q15" s="665">
        <f t="shared" si="4"/>
        <v>-63.132519713239482</v>
      </c>
      <c r="R15" s="665">
        <f t="shared" si="5"/>
        <v>-161.75457577849897</v>
      </c>
    </row>
    <row r="16" spans="1:18" ht="21" customHeight="1">
      <c r="A16" s="662">
        <v>5</v>
      </c>
      <c r="B16" s="663" t="s">
        <v>879</v>
      </c>
      <c r="C16" s="664">
        <v>359.16078954101323</v>
      </c>
      <c r="D16" s="664">
        <v>238.82821858487353</v>
      </c>
      <c r="E16" s="665">
        <f t="shared" si="1"/>
        <v>597.98900812588681</v>
      </c>
      <c r="F16" s="664">
        <v>179.57824054895559</v>
      </c>
      <c r="G16" s="664">
        <v>-10.423023051453896</v>
      </c>
      <c r="H16" s="665">
        <f t="shared" si="0"/>
        <v>169.1552174975017</v>
      </c>
      <c r="I16" s="665">
        <v>45322</v>
      </c>
      <c r="J16" s="664">
        <v>160.40161867537259</v>
      </c>
      <c r="K16" s="664">
        <v>106.88421448704149</v>
      </c>
      <c r="L16" s="665">
        <f t="shared" si="2"/>
        <v>267.28583316241406</v>
      </c>
      <c r="M16" s="664">
        <v>218.97</v>
      </c>
      <c r="N16" s="664">
        <v>145.62</v>
      </c>
      <c r="O16" s="665">
        <f t="shared" si="3"/>
        <v>364.59000000000003</v>
      </c>
      <c r="P16" s="665">
        <f t="shared" si="4"/>
        <v>121.00985922432815</v>
      </c>
      <c r="Q16" s="665">
        <f t="shared" si="4"/>
        <v>-49.158808564412411</v>
      </c>
      <c r="R16" s="665">
        <f t="shared" si="5"/>
        <v>71.851050659915742</v>
      </c>
    </row>
    <row r="17" spans="1:18" ht="21" customHeight="1">
      <c r="A17" s="662">
        <v>6</v>
      </c>
      <c r="B17" s="663" t="s">
        <v>880</v>
      </c>
      <c r="C17" s="664">
        <v>602.84807522418612</v>
      </c>
      <c r="D17" s="664">
        <v>400.87096385745974</v>
      </c>
      <c r="E17" s="665">
        <f t="shared" si="1"/>
        <v>1003.7190390816459</v>
      </c>
      <c r="F17" s="664">
        <v>-402.99919177046991</v>
      </c>
      <c r="G17" s="664">
        <v>-274.11584641206747</v>
      </c>
      <c r="H17" s="665">
        <f t="shared" si="0"/>
        <v>-677.11503818253732</v>
      </c>
      <c r="I17" s="665">
        <v>68659</v>
      </c>
      <c r="J17" s="664">
        <v>269.23263868772108</v>
      </c>
      <c r="K17" s="664">
        <v>179.40416897319491</v>
      </c>
      <c r="L17" s="665">
        <f t="shared" si="2"/>
        <v>448.63680766091602</v>
      </c>
      <c r="M17" s="664">
        <v>342.08</v>
      </c>
      <c r="N17" s="664">
        <v>146.61000000000001</v>
      </c>
      <c r="O17" s="665">
        <f t="shared" si="3"/>
        <v>488.69</v>
      </c>
      <c r="P17" s="665">
        <f t="shared" si="4"/>
        <v>-475.84655308274881</v>
      </c>
      <c r="Q17" s="665">
        <f t="shared" si="4"/>
        <v>-241.32167743887257</v>
      </c>
      <c r="R17" s="665">
        <f t="shared" si="5"/>
        <v>-717.16823052162135</v>
      </c>
    </row>
    <row r="18" spans="1:18" ht="21" customHeight="1">
      <c r="A18" s="662">
        <v>7</v>
      </c>
      <c r="B18" s="663" t="s">
        <v>881</v>
      </c>
      <c r="C18" s="664">
        <v>459.97024288852754</v>
      </c>
      <c r="D18" s="664">
        <v>305.86265792406112</v>
      </c>
      <c r="E18" s="665">
        <f t="shared" si="1"/>
        <v>765.8329008125886</v>
      </c>
      <c r="F18" s="664">
        <v>-21.961165143413893</v>
      </c>
      <c r="G18" s="664">
        <v>-5.7055866108808573</v>
      </c>
      <c r="H18" s="665">
        <f t="shared" si="0"/>
        <v>-27.666751754294751</v>
      </c>
      <c r="I18" s="665">
        <v>62635</v>
      </c>
      <c r="J18" s="664">
        <v>205.42323563802904</v>
      </c>
      <c r="K18" s="664">
        <v>136.88453620280248</v>
      </c>
      <c r="L18" s="665">
        <f t="shared" si="2"/>
        <v>342.30777184083149</v>
      </c>
      <c r="M18" s="664">
        <v>293.27</v>
      </c>
      <c r="N18" s="664">
        <v>195.51</v>
      </c>
      <c r="O18" s="665">
        <f t="shared" si="3"/>
        <v>488.78</v>
      </c>
      <c r="P18" s="665">
        <f t="shared" si="4"/>
        <v>-109.80792950538483</v>
      </c>
      <c r="Q18" s="665">
        <f t="shared" si="4"/>
        <v>-64.331050408078369</v>
      </c>
      <c r="R18" s="665">
        <f t="shared" si="5"/>
        <v>-174.1389799134632</v>
      </c>
    </row>
    <row r="19" spans="1:18" ht="21" customHeight="1">
      <c r="A19" s="662">
        <v>8</v>
      </c>
      <c r="B19" s="663" t="s">
        <v>882</v>
      </c>
      <c r="C19" s="664">
        <v>297.89240615478303</v>
      </c>
      <c r="D19" s="664">
        <v>198.08708178536918</v>
      </c>
      <c r="E19" s="665">
        <f t="shared" si="1"/>
        <v>495.97948794015224</v>
      </c>
      <c r="F19" s="664">
        <v>-31.25496987113155</v>
      </c>
      <c r="G19" s="664">
        <v>-2.726085188220992</v>
      </c>
      <c r="H19" s="665">
        <f t="shared" si="0"/>
        <v>-33.981055059352542</v>
      </c>
      <c r="I19" s="665">
        <v>34979</v>
      </c>
      <c r="J19" s="664">
        <v>133.03908870283951</v>
      </c>
      <c r="K19" s="664">
        <v>88.651090989632763</v>
      </c>
      <c r="L19" s="665">
        <f t="shared" si="2"/>
        <v>221.69017969247227</v>
      </c>
      <c r="M19" s="664">
        <v>116.74</v>
      </c>
      <c r="N19" s="664">
        <v>77.83</v>
      </c>
      <c r="O19" s="665">
        <f t="shared" si="3"/>
        <v>194.57</v>
      </c>
      <c r="P19" s="665">
        <f t="shared" si="4"/>
        <v>-14.955881168292038</v>
      </c>
      <c r="Q19" s="665">
        <f t="shared" si="4"/>
        <v>8.0950058014117729</v>
      </c>
      <c r="R19" s="665">
        <f t="shared" si="5"/>
        <v>-6.8608753668802649</v>
      </c>
    </row>
    <row r="20" spans="1:18" ht="21" customHeight="1">
      <c r="A20" s="662">
        <v>9</v>
      </c>
      <c r="B20" s="663" t="s">
        <v>883</v>
      </c>
      <c r="C20" s="664">
        <v>323.84447496791302</v>
      </c>
      <c r="D20" s="664">
        <v>215.34421715126666</v>
      </c>
      <c r="E20" s="665">
        <f t="shared" si="1"/>
        <v>539.18869211917968</v>
      </c>
      <c r="F20" s="664">
        <v>-92.469386460057848</v>
      </c>
      <c r="G20" s="664">
        <v>-80.479298372281647</v>
      </c>
      <c r="H20" s="665">
        <f t="shared" si="0"/>
        <v>-172.9486848323395</v>
      </c>
      <c r="I20" s="665">
        <v>36581</v>
      </c>
      <c r="J20" s="664">
        <v>144.62931226516227</v>
      </c>
      <c r="K20" s="664">
        <v>96.374279517394626</v>
      </c>
      <c r="L20" s="665">
        <f t="shared" si="2"/>
        <v>241.0035917825569</v>
      </c>
      <c r="M20" s="664">
        <v>159.82</v>
      </c>
      <c r="N20" s="664">
        <v>106.56</v>
      </c>
      <c r="O20" s="665">
        <f t="shared" si="3"/>
        <v>266.38</v>
      </c>
      <c r="P20" s="665">
        <f t="shared" si="4"/>
        <v>-107.66007419489557</v>
      </c>
      <c r="Q20" s="665">
        <f t="shared" si="4"/>
        <v>-90.665018854887023</v>
      </c>
      <c r="R20" s="665">
        <f t="shared" si="5"/>
        <v>-198.32509304978259</v>
      </c>
    </row>
    <row r="21" spans="1:18" ht="21" customHeight="1">
      <c r="A21" s="662">
        <v>10</v>
      </c>
      <c r="B21" s="663" t="s">
        <v>884</v>
      </c>
      <c r="C21" s="664">
        <v>172.7151672647077</v>
      </c>
      <c r="D21" s="664">
        <v>114.84899499506272</v>
      </c>
      <c r="E21" s="665">
        <f t="shared" si="1"/>
        <v>287.56416225977046</v>
      </c>
      <c r="F21" s="664">
        <v>-4.8089284999174424</v>
      </c>
      <c r="G21" s="664">
        <v>-9.6159427889959517</v>
      </c>
      <c r="H21" s="665">
        <f t="shared" si="0"/>
        <v>-14.424871288913394</v>
      </c>
      <c r="I21" s="665">
        <v>22735</v>
      </c>
      <c r="J21" s="664">
        <v>77.134790895327654</v>
      </c>
      <c r="K21" s="664">
        <v>51.399054464374437</v>
      </c>
      <c r="L21" s="665">
        <f t="shared" si="2"/>
        <v>128.5338453597021</v>
      </c>
      <c r="M21" s="664">
        <v>121.56</v>
      </c>
      <c r="N21" s="664">
        <v>81.03</v>
      </c>
      <c r="O21" s="665">
        <f t="shared" si="3"/>
        <v>202.59</v>
      </c>
      <c r="P21" s="665">
        <f t="shared" si="4"/>
        <v>-49.23413760458979</v>
      </c>
      <c r="Q21" s="665">
        <f t="shared" si="4"/>
        <v>-39.246888324621516</v>
      </c>
      <c r="R21" s="665">
        <f t="shared" si="5"/>
        <v>-88.481025929211313</v>
      </c>
    </row>
    <row r="22" spans="1:18" ht="21" customHeight="1">
      <c r="A22" s="662">
        <v>11</v>
      </c>
      <c r="B22" s="663" t="s">
        <v>885</v>
      </c>
      <c r="C22" s="664">
        <v>587.70308157815168</v>
      </c>
      <c r="D22" s="664">
        <v>390.80012105308782</v>
      </c>
      <c r="E22" s="665">
        <f t="shared" si="1"/>
        <v>978.50320263123945</v>
      </c>
      <c r="F22" s="664">
        <v>146.2034885862264</v>
      </c>
      <c r="G22" s="664">
        <v>-118.54752203377654</v>
      </c>
      <c r="H22" s="665">
        <f t="shared" si="0"/>
        <v>27.655966552449854</v>
      </c>
      <c r="I22" s="665">
        <v>80164</v>
      </c>
      <c r="J22" s="664">
        <v>262.46886723383648</v>
      </c>
      <c r="K22" s="664">
        <v>174.8971047378804</v>
      </c>
      <c r="L22" s="665">
        <f t="shared" si="2"/>
        <v>437.36597197171687</v>
      </c>
      <c r="M22" s="664">
        <v>355.98</v>
      </c>
      <c r="N22" s="664">
        <v>236.73</v>
      </c>
      <c r="O22" s="665">
        <f t="shared" si="3"/>
        <v>592.71</v>
      </c>
      <c r="P22" s="665">
        <f t="shared" si="4"/>
        <v>52.692355820062858</v>
      </c>
      <c r="Q22" s="665">
        <f t="shared" si="4"/>
        <v>-180.38041729589614</v>
      </c>
      <c r="R22" s="665">
        <f t="shared" si="5"/>
        <v>-127.68806147583328</v>
      </c>
    </row>
    <row r="23" spans="1:18" ht="21" customHeight="1">
      <c r="A23" s="662">
        <v>12</v>
      </c>
      <c r="B23" s="663" t="s">
        <v>886</v>
      </c>
      <c r="C23" s="664">
        <v>607.68579735395929</v>
      </c>
      <c r="D23" s="664">
        <v>404.087864454373</v>
      </c>
      <c r="E23" s="665">
        <f t="shared" si="1"/>
        <v>1011.7736618083322</v>
      </c>
      <c r="F23" s="664">
        <v>-127.4693608083445</v>
      </c>
      <c r="G23" s="664">
        <v>-111.28933717896791</v>
      </c>
      <c r="H23" s="665">
        <f t="shared" si="0"/>
        <v>-238.75869798731242</v>
      </c>
      <c r="I23" s="665">
        <v>81035</v>
      </c>
      <c r="J23" s="664">
        <v>271.39317091427324</v>
      </c>
      <c r="K23" s="664">
        <v>180.84384764860982</v>
      </c>
      <c r="L23" s="665">
        <f t="shared" si="2"/>
        <v>452.23701856288307</v>
      </c>
      <c r="M23" s="664">
        <v>392.44</v>
      </c>
      <c r="N23" s="664">
        <v>261.62</v>
      </c>
      <c r="O23" s="665">
        <f t="shared" si="3"/>
        <v>654.05999999999995</v>
      </c>
      <c r="P23" s="665">
        <f t="shared" si="4"/>
        <v>-248.51618989407126</v>
      </c>
      <c r="Q23" s="665">
        <f t="shared" si="4"/>
        <v>-192.06548953035809</v>
      </c>
      <c r="R23" s="665">
        <f t="shared" si="5"/>
        <v>-440.58167942442935</v>
      </c>
    </row>
    <row r="24" spans="1:18" ht="21" customHeight="1">
      <c r="A24" s="662">
        <v>13</v>
      </c>
      <c r="B24" s="663" t="s">
        <v>887</v>
      </c>
      <c r="C24" s="664">
        <v>380.64291626932356</v>
      </c>
      <c r="D24" s="664">
        <v>253.1130130483599</v>
      </c>
      <c r="E24" s="665">
        <f t="shared" si="1"/>
        <v>633.75592931768347</v>
      </c>
      <c r="F24" s="664">
        <v>17.343619740623012</v>
      </c>
      <c r="G24" s="664">
        <v>10.853197545288026</v>
      </c>
      <c r="H24" s="665">
        <f t="shared" si="0"/>
        <v>28.196817285911038</v>
      </c>
      <c r="I24" s="665">
        <v>56197</v>
      </c>
      <c r="J24" s="664">
        <v>169.9955609991267</v>
      </c>
      <c r="K24" s="664">
        <v>113.27717359541413</v>
      </c>
      <c r="L24" s="665">
        <f t="shared" si="2"/>
        <v>283.27273459454079</v>
      </c>
      <c r="M24" s="664">
        <v>248.23</v>
      </c>
      <c r="N24" s="664">
        <v>165.49</v>
      </c>
      <c r="O24" s="665">
        <f t="shared" si="3"/>
        <v>413.72</v>
      </c>
      <c r="P24" s="665">
        <f t="shared" si="4"/>
        <v>-60.890819260250282</v>
      </c>
      <c r="Q24" s="665">
        <f t="shared" si="4"/>
        <v>-41.359628859297857</v>
      </c>
      <c r="R24" s="665">
        <f t="shared" si="5"/>
        <v>-102.25044811954814</v>
      </c>
    </row>
    <row r="25" spans="1:18" ht="21" customHeight="1">
      <c r="A25" s="662">
        <v>14</v>
      </c>
      <c r="B25" s="663" t="s">
        <v>888</v>
      </c>
      <c r="C25" s="664">
        <v>166.83068654545147</v>
      </c>
      <c r="D25" s="664">
        <v>110.93603988302783</v>
      </c>
      <c r="E25" s="665">
        <f t="shared" si="1"/>
        <v>277.76672642847927</v>
      </c>
      <c r="F25" s="664">
        <v>66.729107203602837</v>
      </c>
      <c r="G25" s="664">
        <v>57.030005376947699</v>
      </c>
      <c r="H25" s="665">
        <f t="shared" si="0"/>
        <v>123.75911258055054</v>
      </c>
      <c r="I25" s="665">
        <v>23417</v>
      </c>
      <c r="J25" s="664">
        <v>74.506775087591677</v>
      </c>
      <c r="K25" s="664">
        <v>49.647866367963317</v>
      </c>
      <c r="L25" s="665">
        <f t="shared" si="2"/>
        <v>124.15464145555499</v>
      </c>
      <c r="M25" s="664">
        <v>133.13</v>
      </c>
      <c r="N25" s="664">
        <v>88.75</v>
      </c>
      <c r="O25" s="665">
        <f t="shared" si="3"/>
        <v>221.88</v>
      </c>
      <c r="P25" s="665">
        <f t="shared" si="4"/>
        <v>8.1058822911945185</v>
      </c>
      <c r="Q25" s="665">
        <f t="shared" si="4"/>
        <v>17.927871744911016</v>
      </c>
      <c r="R25" s="665">
        <f t="shared" si="5"/>
        <v>26.033754036105535</v>
      </c>
    </row>
    <row r="26" spans="1:18" ht="21" customHeight="1">
      <c r="A26" s="662">
        <v>15</v>
      </c>
      <c r="B26" s="663" t="s">
        <v>889</v>
      </c>
      <c r="C26" s="664">
        <v>336.0095072240677</v>
      </c>
      <c r="D26" s="664">
        <v>223.43349935403111</v>
      </c>
      <c r="E26" s="665">
        <f t="shared" si="1"/>
        <v>559.44300657809879</v>
      </c>
      <c r="F26" s="664">
        <v>-3.3993821353811882</v>
      </c>
      <c r="G26" s="664">
        <v>60.39742876035433</v>
      </c>
      <c r="H26" s="665">
        <f t="shared" si="0"/>
        <v>56.998046624973142</v>
      </c>
      <c r="I26" s="665">
        <v>45244</v>
      </c>
      <c r="J26" s="664">
        <v>150.06222956000107</v>
      </c>
      <c r="K26" s="664">
        <v>99.994524139782996</v>
      </c>
      <c r="L26" s="665">
        <f t="shared" si="2"/>
        <v>250.05675369978405</v>
      </c>
      <c r="M26" s="664">
        <v>203.13</v>
      </c>
      <c r="N26" s="664">
        <v>135.09</v>
      </c>
      <c r="O26" s="665">
        <f t="shared" si="3"/>
        <v>338.22</v>
      </c>
      <c r="P26" s="665">
        <f t="shared" si="4"/>
        <v>-56.467152575380112</v>
      </c>
      <c r="Q26" s="665">
        <f t="shared" si="4"/>
        <v>25.301952900137309</v>
      </c>
      <c r="R26" s="665">
        <f t="shared" si="5"/>
        <v>-31.165199675242803</v>
      </c>
    </row>
    <row r="27" spans="1:18" ht="21" customHeight="1">
      <c r="A27" s="662">
        <v>16</v>
      </c>
      <c r="B27" s="663" t="s">
        <v>890</v>
      </c>
      <c r="C27" s="664">
        <v>498.55885683595773</v>
      </c>
      <c r="D27" s="664">
        <v>331.52261356259766</v>
      </c>
      <c r="E27" s="665">
        <f t="shared" si="1"/>
        <v>830.08147039855544</v>
      </c>
      <c r="F27" s="664">
        <v>-50.222927337232193</v>
      </c>
      <c r="G27" s="664">
        <v>-4.534322972789198</v>
      </c>
      <c r="H27" s="665">
        <f t="shared" si="0"/>
        <v>-54.757250310021391</v>
      </c>
      <c r="I27" s="665">
        <v>52099</v>
      </c>
      <c r="J27" s="664">
        <v>222.65695468491305</v>
      </c>
      <c r="K27" s="664">
        <v>148.36828891196004</v>
      </c>
      <c r="L27" s="665">
        <f t="shared" si="2"/>
        <v>371.02524359687311</v>
      </c>
      <c r="M27" s="664">
        <v>319.87</v>
      </c>
      <c r="N27" s="664">
        <v>213.25</v>
      </c>
      <c r="O27" s="665">
        <f t="shared" si="3"/>
        <v>533.12</v>
      </c>
      <c r="P27" s="665">
        <f t="shared" si="4"/>
        <v>-147.43597265231915</v>
      </c>
      <c r="Q27" s="665">
        <f t="shared" si="4"/>
        <v>-69.416034060829162</v>
      </c>
      <c r="R27" s="665">
        <f t="shared" si="5"/>
        <v>-216.85200671314831</v>
      </c>
    </row>
    <row r="28" spans="1:18" ht="21" customHeight="1">
      <c r="A28" s="662">
        <v>17</v>
      </c>
      <c r="B28" s="663" t="s">
        <v>891</v>
      </c>
      <c r="C28" s="664">
        <v>296.34584391446572</v>
      </c>
      <c r="D28" s="664">
        <v>197.0586769161805</v>
      </c>
      <c r="E28" s="665">
        <f t="shared" si="1"/>
        <v>493.40452083064622</v>
      </c>
      <c r="F28" s="664">
        <v>-40.751303869222909</v>
      </c>
      <c r="G28" s="664">
        <v>-31.070154334200453</v>
      </c>
      <c r="H28" s="665">
        <f t="shared" si="0"/>
        <v>-71.821458203423362</v>
      </c>
      <c r="I28" s="665">
        <v>36614</v>
      </c>
      <c r="J28" s="664">
        <v>132.34839224054991</v>
      </c>
      <c r="K28" s="664">
        <v>88.190842836088819</v>
      </c>
      <c r="L28" s="665">
        <f t="shared" si="2"/>
        <v>220.53923507663873</v>
      </c>
      <c r="M28" s="664">
        <v>208.71</v>
      </c>
      <c r="N28" s="664">
        <v>139.13999999999999</v>
      </c>
      <c r="O28" s="665">
        <f t="shared" si="3"/>
        <v>347.85</v>
      </c>
      <c r="P28" s="665">
        <f t="shared" si="4"/>
        <v>-117.112911628673</v>
      </c>
      <c r="Q28" s="665">
        <f t="shared" si="4"/>
        <v>-82.01931149811162</v>
      </c>
      <c r="R28" s="665">
        <f t="shared" si="5"/>
        <v>-199.13222312678462</v>
      </c>
    </row>
    <row r="29" spans="1:18" ht="21" customHeight="1">
      <c r="A29" s="662">
        <v>18</v>
      </c>
      <c r="B29" s="663" t="s">
        <v>892</v>
      </c>
      <c r="C29" s="664">
        <v>292.63975269224181</v>
      </c>
      <c r="D29" s="664">
        <v>194.59426768696622</v>
      </c>
      <c r="E29" s="665">
        <f t="shared" si="1"/>
        <v>487.234020379208</v>
      </c>
      <c r="F29" s="664">
        <v>19.133727564385765</v>
      </c>
      <c r="G29" s="664">
        <v>45.710667001500553</v>
      </c>
      <c r="H29" s="665">
        <f t="shared" si="0"/>
        <v>64.844394565886319</v>
      </c>
      <c r="I29" s="665">
        <v>30528</v>
      </c>
      <c r="J29" s="664">
        <v>130.69324766933158</v>
      </c>
      <c r="K29" s="664">
        <v>87.087931102291435</v>
      </c>
      <c r="L29" s="665">
        <f t="shared" si="2"/>
        <v>217.78117877162302</v>
      </c>
      <c r="M29" s="664">
        <v>205.88</v>
      </c>
      <c r="N29" s="664">
        <v>137.24</v>
      </c>
      <c r="O29" s="665">
        <f t="shared" si="3"/>
        <v>343.12</v>
      </c>
      <c r="P29" s="665">
        <f t="shared" si="4"/>
        <v>-56.053024766282647</v>
      </c>
      <c r="Q29" s="665">
        <f t="shared" si="4"/>
        <v>-4.4414018962080206</v>
      </c>
      <c r="R29" s="665">
        <f t="shared" si="5"/>
        <v>-60.494426662490667</v>
      </c>
    </row>
    <row r="30" spans="1:18" ht="21" customHeight="1">
      <c r="A30" s="662">
        <v>19</v>
      </c>
      <c r="B30" s="663" t="s">
        <v>893</v>
      </c>
      <c r="C30" s="664">
        <v>288.30183421330293</v>
      </c>
      <c r="D30" s="664">
        <v>191.70971744411997</v>
      </c>
      <c r="E30" s="665">
        <f t="shared" si="1"/>
        <v>480.0115516574229</v>
      </c>
      <c r="F30" s="664">
        <v>-60.617983452512107</v>
      </c>
      <c r="G30" s="664">
        <v>-20.373705087944529</v>
      </c>
      <c r="H30" s="665">
        <f t="shared" si="0"/>
        <v>-80.991688540456636</v>
      </c>
      <c r="I30" s="665">
        <v>29127</v>
      </c>
      <c r="J30" s="664">
        <v>128.75592832388517</v>
      </c>
      <c r="K30" s="664">
        <v>85.796991159424266</v>
      </c>
      <c r="L30" s="665">
        <f t="shared" si="2"/>
        <v>214.55291948330944</v>
      </c>
      <c r="M30" s="664">
        <v>185.95</v>
      </c>
      <c r="N30" s="664">
        <v>123.97</v>
      </c>
      <c r="O30" s="665">
        <f t="shared" si="3"/>
        <v>309.91999999999996</v>
      </c>
      <c r="P30" s="665">
        <f t="shared" si="4"/>
        <v>-117.81205512862692</v>
      </c>
      <c r="Q30" s="665">
        <f t="shared" si="4"/>
        <v>-58.546713928520262</v>
      </c>
      <c r="R30" s="665">
        <f t="shared" si="5"/>
        <v>-176.35876905714719</v>
      </c>
    </row>
    <row r="31" spans="1:18" ht="21" customHeight="1">
      <c r="A31" s="662">
        <v>20</v>
      </c>
      <c r="B31" s="663" t="s">
        <v>894</v>
      </c>
      <c r="C31" s="664">
        <v>126.23342773712133</v>
      </c>
      <c r="D31" s="664">
        <v>83.94041206682553</v>
      </c>
      <c r="E31" s="665">
        <f t="shared" si="1"/>
        <v>210.17383980394686</v>
      </c>
      <c r="F31" s="664">
        <v>21.551938167673143</v>
      </c>
      <c r="G31" s="664">
        <v>9.2946019234348114</v>
      </c>
      <c r="H31" s="665">
        <f t="shared" si="0"/>
        <v>30.846540091107954</v>
      </c>
      <c r="I31" s="665">
        <v>15048</v>
      </c>
      <c r="J31" s="664">
        <v>56.375992952490094</v>
      </c>
      <c r="K31" s="664">
        <v>37.566352337434687</v>
      </c>
      <c r="L31" s="665">
        <f t="shared" si="2"/>
        <v>93.942345289924788</v>
      </c>
      <c r="M31" s="664">
        <v>87.25</v>
      </c>
      <c r="N31" s="664">
        <v>58.16</v>
      </c>
      <c r="O31" s="665">
        <f t="shared" si="3"/>
        <v>145.41</v>
      </c>
      <c r="P31" s="665">
        <f t="shared" si="4"/>
        <v>-9.3220688798367632</v>
      </c>
      <c r="Q31" s="665">
        <f t="shared" si="4"/>
        <v>-11.299045739130499</v>
      </c>
      <c r="R31" s="665">
        <f t="shared" si="5"/>
        <v>-20.621114618967262</v>
      </c>
    </row>
    <row r="32" spans="1:18" ht="21" customHeight="1">
      <c r="A32" s="662">
        <v>21</v>
      </c>
      <c r="B32" s="663" t="s">
        <v>895</v>
      </c>
      <c r="C32" s="664">
        <v>261.60477505270302</v>
      </c>
      <c r="D32" s="664">
        <v>173.95719192782065</v>
      </c>
      <c r="E32" s="665">
        <f t="shared" si="1"/>
        <v>435.56196698052366</v>
      </c>
      <c r="F32" s="664">
        <v>32.933503476561214</v>
      </c>
      <c r="G32" s="664">
        <v>13.410801085773613</v>
      </c>
      <c r="H32" s="665">
        <f t="shared" si="0"/>
        <v>46.344304562334827</v>
      </c>
      <c r="I32" s="665">
        <v>37959</v>
      </c>
      <c r="J32" s="664">
        <v>116.83299122180095</v>
      </c>
      <c r="K32" s="664">
        <v>77.852097728430863</v>
      </c>
      <c r="L32" s="665">
        <f t="shared" si="2"/>
        <v>194.68508895023183</v>
      </c>
      <c r="M32" s="664">
        <v>148.83000000000001</v>
      </c>
      <c r="N32" s="664">
        <v>99.22</v>
      </c>
      <c r="O32" s="665">
        <f t="shared" si="3"/>
        <v>248.05</v>
      </c>
      <c r="P32" s="665">
        <f t="shared" si="4"/>
        <v>0.93649469836216781</v>
      </c>
      <c r="Q32" s="665">
        <f t="shared" si="4"/>
        <v>-7.9571011857955227</v>
      </c>
      <c r="R32" s="665">
        <f t="shared" si="5"/>
        <v>-7.0206064874333549</v>
      </c>
    </row>
    <row r="33" spans="1:18" ht="21" customHeight="1">
      <c r="A33" s="662">
        <v>22</v>
      </c>
      <c r="B33" s="663" t="s">
        <v>896</v>
      </c>
      <c r="C33" s="664">
        <v>338.34821109966953</v>
      </c>
      <c r="D33" s="664">
        <v>224.98864818060909</v>
      </c>
      <c r="E33" s="665">
        <f t="shared" si="1"/>
        <v>563.33685928027865</v>
      </c>
      <c r="F33" s="664">
        <v>-137.94054537899396</v>
      </c>
      <c r="G33" s="664">
        <v>-81.974872572873437</v>
      </c>
      <c r="H33" s="665">
        <f t="shared" si="0"/>
        <v>-219.9154179518674</v>
      </c>
      <c r="I33" s="665">
        <v>37967</v>
      </c>
      <c r="J33" s="664">
        <v>151.10669738102436</v>
      </c>
      <c r="K33" s="664">
        <v>100.69050915245921</v>
      </c>
      <c r="L33" s="665">
        <f t="shared" si="2"/>
        <v>251.79720653348357</v>
      </c>
      <c r="M33" s="664">
        <v>225.23</v>
      </c>
      <c r="N33" s="664">
        <v>150.44999999999999</v>
      </c>
      <c r="O33" s="665">
        <f t="shared" si="3"/>
        <v>375.67999999999995</v>
      </c>
      <c r="P33" s="665">
        <f t="shared" si="4"/>
        <v>-212.06384799796959</v>
      </c>
      <c r="Q33" s="665">
        <f t="shared" si="4"/>
        <v>-131.73436342041421</v>
      </c>
      <c r="R33" s="665">
        <f t="shared" si="5"/>
        <v>-343.7982114183838</v>
      </c>
    </row>
    <row r="34" spans="1:18" ht="21" customHeight="1">
      <c r="A34" s="662">
        <v>23</v>
      </c>
      <c r="B34" s="663" t="s">
        <v>897</v>
      </c>
      <c r="C34" s="664">
        <v>439.13880393205801</v>
      </c>
      <c r="D34" s="664">
        <v>292.01054599700166</v>
      </c>
      <c r="E34" s="665">
        <f t="shared" si="1"/>
        <v>731.14934992905967</v>
      </c>
      <c r="F34" s="664">
        <v>76.73901755530494</v>
      </c>
      <c r="G34" s="664">
        <v>114.80189010100361</v>
      </c>
      <c r="H34" s="665">
        <f t="shared" si="0"/>
        <v>191.54090765630855</v>
      </c>
      <c r="I34" s="665">
        <v>60148</v>
      </c>
      <c r="J34" s="664">
        <v>196.1198912160919</v>
      </c>
      <c r="K34" s="664">
        <v>130.68521808585993</v>
      </c>
      <c r="L34" s="665">
        <f t="shared" si="2"/>
        <v>326.8051093019518</v>
      </c>
      <c r="M34" s="664">
        <v>333</v>
      </c>
      <c r="N34" s="664">
        <v>222</v>
      </c>
      <c r="O34" s="665">
        <f t="shared" si="3"/>
        <v>555</v>
      </c>
      <c r="P34" s="665">
        <f t="shared" si="4"/>
        <v>-60.141091228603159</v>
      </c>
      <c r="Q34" s="665">
        <f t="shared" si="4"/>
        <v>23.487108186863537</v>
      </c>
      <c r="R34" s="665">
        <f t="shared" si="5"/>
        <v>-36.653983041739622</v>
      </c>
    </row>
    <row r="35" spans="1:18" ht="21" customHeight="1">
      <c r="A35" s="662">
        <v>24</v>
      </c>
      <c r="B35" s="663" t="s">
        <v>898</v>
      </c>
      <c r="C35" s="664">
        <v>357.67080884607333</v>
      </c>
      <c r="D35" s="664">
        <v>237.83743828406983</v>
      </c>
      <c r="E35" s="665">
        <f t="shared" si="1"/>
        <v>595.50824713014322</v>
      </c>
      <c r="F35" s="664">
        <v>133.67498998326664</v>
      </c>
      <c r="G35" s="664">
        <v>160.62167568154274</v>
      </c>
      <c r="H35" s="665">
        <f t="shared" si="0"/>
        <v>294.29666566480938</v>
      </c>
      <c r="I35" s="665">
        <v>37594</v>
      </c>
      <c r="J35" s="664">
        <v>159.7361915958497</v>
      </c>
      <c r="K35" s="664">
        <v>106.44080468057842</v>
      </c>
      <c r="L35" s="665">
        <f t="shared" si="2"/>
        <v>266.1769962764281</v>
      </c>
      <c r="M35" s="664">
        <v>273.45999999999998</v>
      </c>
      <c r="N35" s="664">
        <v>182.3</v>
      </c>
      <c r="O35" s="665">
        <f t="shared" si="3"/>
        <v>455.76</v>
      </c>
      <c r="P35" s="665">
        <f t="shared" si="4"/>
        <v>19.951181579116394</v>
      </c>
      <c r="Q35" s="665">
        <f t="shared" si="4"/>
        <v>84.762480362121153</v>
      </c>
      <c r="R35" s="665">
        <f t="shared" si="5"/>
        <v>104.71366194123755</v>
      </c>
    </row>
    <row r="36" spans="1:18" ht="21" customHeight="1">
      <c r="A36" s="662">
        <v>25</v>
      </c>
      <c r="B36" s="663" t="s">
        <v>899</v>
      </c>
      <c r="C36" s="664">
        <v>375.64487976098093</v>
      </c>
      <c r="D36" s="664">
        <v>249.78950950768925</v>
      </c>
      <c r="E36" s="665">
        <f t="shared" si="1"/>
        <v>625.4343892686702</v>
      </c>
      <c r="F36" s="664">
        <v>79.632243388891709</v>
      </c>
      <c r="G36" s="664">
        <v>51.914720732739681</v>
      </c>
      <c r="H36" s="665">
        <f t="shared" si="0"/>
        <v>131.54696412163139</v>
      </c>
      <c r="I36" s="665">
        <v>58414</v>
      </c>
      <c r="J36" s="664">
        <v>167.76343218806889</v>
      </c>
      <c r="K36" s="664">
        <v>111.78978626993674</v>
      </c>
      <c r="L36" s="665">
        <f t="shared" si="2"/>
        <v>279.55321845800563</v>
      </c>
      <c r="M36" s="664">
        <v>386.04427988400005</v>
      </c>
      <c r="N36" s="664">
        <v>256.70463624000001</v>
      </c>
      <c r="O36" s="665">
        <f t="shared" si="3"/>
        <v>642.74891612400006</v>
      </c>
      <c r="P36" s="665">
        <f t="shared" si="4"/>
        <v>-138.64860430703945</v>
      </c>
      <c r="Q36" s="665">
        <f t="shared" si="4"/>
        <v>-93.000129237323591</v>
      </c>
      <c r="R36" s="665">
        <f t="shared" si="5"/>
        <v>-231.64873354436304</v>
      </c>
    </row>
    <row r="37" spans="1:18" ht="21" customHeight="1">
      <c r="A37" s="662">
        <v>26</v>
      </c>
      <c r="B37" s="663" t="s">
        <v>900</v>
      </c>
      <c r="C37" s="664">
        <v>352.18239894445935</v>
      </c>
      <c r="D37" s="664">
        <v>234.1878551507296</v>
      </c>
      <c r="E37" s="665">
        <f t="shared" si="1"/>
        <v>586.37025409518901</v>
      </c>
      <c r="F37" s="664">
        <v>421.20229111421315</v>
      </c>
      <c r="G37" s="664">
        <v>406.19483894179405</v>
      </c>
      <c r="H37" s="665">
        <f t="shared" si="0"/>
        <v>827.3971300560072</v>
      </c>
      <c r="I37" s="665">
        <v>56945</v>
      </c>
      <c r="J37" s="664">
        <v>157.28506146748057</v>
      </c>
      <c r="K37" s="664">
        <v>104.80748501373343</v>
      </c>
      <c r="L37" s="665">
        <f t="shared" si="2"/>
        <v>262.09254648121401</v>
      </c>
      <c r="M37" s="664">
        <v>348.52736224800003</v>
      </c>
      <c r="N37" s="664">
        <v>231.75732528000003</v>
      </c>
      <c r="O37" s="665">
        <f t="shared" si="3"/>
        <v>580.28468752800006</v>
      </c>
      <c r="P37" s="665">
        <f t="shared" si="4"/>
        <v>229.95999033369367</v>
      </c>
      <c r="Q37" s="665">
        <f t="shared" si="4"/>
        <v>279.24499867552743</v>
      </c>
      <c r="R37" s="665">
        <f t="shared" si="5"/>
        <v>509.20498900922109</v>
      </c>
    </row>
    <row r="38" spans="1:18" ht="21" customHeight="1">
      <c r="A38" s="662">
        <v>27</v>
      </c>
      <c r="B38" s="663" t="s">
        <v>901</v>
      </c>
      <c r="C38" s="664">
        <v>438.00717302450875</v>
      </c>
      <c r="D38" s="664">
        <v>291.25805462930265</v>
      </c>
      <c r="E38" s="665">
        <f t="shared" si="1"/>
        <v>729.26522765381139</v>
      </c>
      <c r="F38" s="664">
        <v>23.533594260800726</v>
      </c>
      <c r="G38" s="664">
        <v>29.993262665574321</v>
      </c>
      <c r="H38" s="665">
        <f t="shared" si="0"/>
        <v>53.526856926375046</v>
      </c>
      <c r="I38" s="665">
        <v>55229</v>
      </c>
      <c r="J38" s="664">
        <v>195.61450356075804</v>
      </c>
      <c r="K38" s="664">
        <v>130.3484511442424</v>
      </c>
      <c r="L38" s="665">
        <f t="shared" si="2"/>
        <v>325.96295470500047</v>
      </c>
      <c r="M38" s="664">
        <v>301.31</v>
      </c>
      <c r="N38" s="664">
        <v>200.88</v>
      </c>
      <c r="O38" s="665">
        <f t="shared" si="3"/>
        <v>502.19</v>
      </c>
      <c r="P38" s="665">
        <f t="shared" si="4"/>
        <v>-82.161902178441238</v>
      </c>
      <c r="Q38" s="665">
        <f t="shared" si="4"/>
        <v>-40.538286190183271</v>
      </c>
      <c r="R38" s="665">
        <f t="shared" si="5"/>
        <v>-122.70018836862451</v>
      </c>
    </row>
    <row r="39" spans="1:18" ht="21" customHeight="1">
      <c r="A39" s="662">
        <v>28</v>
      </c>
      <c r="B39" s="663" t="s">
        <v>902</v>
      </c>
      <c r="C39" s="664">
        <v>380.82209116301885</v>
      </c>
      <c r="D39" s="664">
        <v>253.23215751491225</v>
      </c>
      <c r="E39" s="665">
        <f t="shared" si="1"/>
        <v>634.05424867793113</v>
      </c>
      <c r="F39" s="664">
        <v>16.843315100634811</v>
      </c>
      <c r="G39" s="664">
        <v>125.5322329590183</v>
      </c>
      <c r="H39" s="665">
        <f t="shared" si="0"/>
        <v>142.37554805965311</v>
      </c>
      <c r="I39" s="665">
        <v>52834</v>
      </c>
      <c r="J39" s="664">
        <v>170.07558071122122</v>
      </c>
      <c r="K39" s="664">
        <v>113.3304950278369</v>
      </c>
      <c r="L39" s="665">
        <f t="shared" si="2"/>
        <v>283.40607573905811</v>
      </c>
      <c r="M39" s="664">
        <v>281.83999999999997</v>
      </c>
      <c r="N39" s="664">
        <v>187.89</v>
      </c>
      <c r="O39" s="665">
        <f t="shared" si="3"/>
        <v>469.72999999999996</v>
      </c>
      <c r="P39" s="665">
        <f t="shared" si="4"/>
        <v>-94.921104188143943</v>
      </c>
      <c r="Q39" s="665">
        <f t="shared" si="4"/>
        <v>50.972727986855205</v>
      </c>
      <c r="R39" s="665">
        <f t="shared" si="5"/>
        <v>-43.948376201288738</v>
      </c>
    </row>
    <row r="40" spans="1:18" ht="21" customHeight="1">
      <c r="A40" s="662">
        <v>29</v>
      </c>
      <c r="B40" s="663" t="s">
        <v>903</v>
      </c>
      <c r="C40" s="664">
        <v>242.26331679117339</v>
      </c>
      <c r="D40" s="664">
        <v>161.0958603015649</v>
      </c>
      <c r="E40" s="665">
        <f t="shared" si="1"/>
        <v>403.35917709273826</v>
      </c>
      <c r="F40" s="664">
        <v>40.587385476506597</v>
      </c>
      <c r="G40" s="664">
        <v>1.1505127485557978</v>
      </c>
      <c r="H40" s="665">
        <f t="shared" si="0"/>
        <v>41.737898225062395</v>
      </c>
      <c r="I40" s="665">
        <v>35566</v>
      </c>
      <c r="J40" s="664">
        <v>108.19507387938671</v>
      </c>
      <c r="K40" s="664">
        <v>72.096189417951365</v>
      </c>
      <c r="L40" s="665">
        <f t="shared" si="2"/>
        <v>180.29126329733808</v>
      </c>
      <c r="M40" s="664">
        <v>159.99</v>
      </c>
      <c r="N40" s="664">
        <v>106.66</v>
      </c>
      <c r="O40" s="665">
        <f t="shared" si="3"/>
        <v>266.64999999999998</v>
      </c>
      <c r="P40" s="665">
        <f t="shared" si="4"/>
        <v>-11.2075406441067</v>
      </c>
      <c r="Q40" s="665">
        <f t="shared" si="4"/>
        <v>-33.413297833492834</v>
      </c>
      <c r="R40" s="665">
        <f t="shared" si="5"/>
        <v>-44.620838477599534</v>
      </c>
    </row>
    <row r="41" spans="1:18" ht="21" customHeight="1">
      <c r="A41" s="662">
        <v>30</v>
      </c>
      <c r="B41" s="663" t="s">
        <v>904</v>
      </c>
      <c r="C41" s="664">
        <v>380.7560793600785</v>
      </c>
      <c r="D41" s="664">
        <v>253.18826218512982</v>
      </c>
      <c r="E41" s="665">
        <f t="shared" si="1"/>
        <v>633.94434154520832</v>
      </c>
      <c r="F41" s="664">
        <v>4.622098858140987</v>
      </c>
      <c r="G41" s="664">
        <v>40.857498730934282</v>
      </c>
      <c r="H41" s="665">
        <f t="shared" si="0"/>
        <v>45.479597589075269</v>
      </c>
      <c r="I41" s="665">
        <v>43311</v>
      </c>
      <c r="J41" s="664">
        <v>170.04609976466008</v>
      </c>
      <c r="K41" s="664">
        <v>113.31085028957588</v>
      </c>
      <c r="L41" s="665">
        <f t="shared" si="2"/>
        <v>283.35695005423599</v>
      </c>
      <c r="M41" s="664">
        <v>253.44</v>
      </c>
      <c r="N41" s="664">
        <v>168.96</v>
      </c>
      <c r="O41" s="665">
        <f t="shared" si="3"/>
        <v>422.4</v>
      </c>
      <c r="P41" s="665">
        <f t="shared" si="4"/>
        <v>-78.771801377198926</v>
      </c>
      <c r="Q41" s="665">
        <f t="shared" si="4"/>
        <v>-14.791650979489845</v>
      </c>
      <c r="R41" s="665">
        <f t="shared" si="5"/>
        <v>-93.563452356688771</v>
      </c>
    </row>
    <row r="42" spans="1:18" ht="21" customHeight="1">
      <c r="A42" s="662">
        <v>31</v>
      </c>
      <c r="B42" s="663" t="s">
        <v>905</v>
      </c>
      <c r="C42" s="664">
        <v>237.90653779710868</v>
      </c>
      <c r="D42" s="664">
        <v>158.19876853592368</v>
      </c>
      <c r="E42" s="665">
        <f t="shared" si="1"/>
        <v>396.10530633303233</v>
      </c>
      <c r="F42" s="664">
        <v>88.185270413255267</v>
      </c>
      <c r="G42" s="664">
        <v>99.846277790033668</v>
      </c>
      <c r="H42" s="665">
        <f t="shared" si="0"/>
        <v>188.03154820328893</v>
      </c>
      <c r="I42" s="665">
        <v>33727</v>
      </c>
      <c r="J42" s="664">
        <v>106.24933140635142</v>
      </c>
      <c r="K42" s="664">
        <v>70.799636692723908</v>
      </c>
      <c r="L42" s="665">
        <f t="shared" si="2"/>
        <v>177.04896809907532</v>
      </c>
      <c r="M42" s="664">
        <v>156.63</v>
      </c>
      <c r="N42" s="664">
        <v>104.42</v>
      </c>
      <c r="O42" s="665">
        <f t="shared" si="3"/>
        <v>261.05</v>
      </c>
      <c r="P42" s="665">
        <f t="shared" si="4"/>
        <v>37.804601819606688</v>
      </c>
      <c r="Q42" s="665">
        <f t="shared" si="4"/>
        <v>66.225914482757574</v>
      </c>
      <c r="R42" s="665">
        <f t="shared" si="5"/>
        <v>104.03051630236426</v>
      </c>
    </row>
    <row r="43" spans="1:18" ht="21" customHeight="1">
      <c r="A43" s="662">
        <v>32</v>
      </c>
      <c r="B43" s="663" t="s">
        <v>906</v>
      </c>
      <c r="C43" s="664">
        <v>181.54188834359201</v>
      </c>
      <c r="D43" s="664">
        <v>120.71842766311507</v>
      </c>
      <c r="E43" s="665">
        <f t="shared" si="1"/>
        <v>302.26031600670706</v>
      </c>
      <c r="F43" s="664">
        <v>55.912017300158567</v>
      </c>
      <c r="G43" s="664">
        <v>36.742274809965551</v>
      </c>
      <c r="H43" s="665">
        <f t="shared" si="0"/>
        <v>92.654292110124118</v>
      </c>
      <c r="I43" s="665">
        <v>28006</v>
      </c>
      <c r="J43" s="664">
        <v>81.07681460693162</v>
      </c>
      <c r="K43" s="664">
        <v>54.025836608991121</v>
      </c>
      <c r="L43" s="665">
        <f t="shared" si="2"/>
        <v>135.10265121592275</v>
      </c>
      <c r="M43" s="664">
        <v>125.49</v>
      </c>
      <c r="N43" s="664">
        <v>83.660000000000011</v>
      </c>
      <c r="O43" s="665">
        <f t="shared" si="3"/>
        <v>209.15</v>
      </c>
      <c r="P43" s="665">
        <f t="shared" si="4"/>
        <v>11.498831907090178</v>
      </c>
      <c r="Q43" s="665">
        <f t="shared" si="4"/>
        <v>7.1081114189566534</v>
      </c>
      <c r="R43" s="665">
        <f t="shared" si="5"/>
        <v>18.606943326046832</v>
      </c>
    </row>
    <row r="44" spans="1:18" ht="21" customHeight="1">
      <c r="A44" s="662">
        <v>33</v>
      </c>
      <c r="B44" s="663" t="s">
        <v>907</v>
      </c>
      <c r="C44" s="664">
        <v>358.50067151160948</v>
      </c>
      <c r="D44" s="664">
        <v>238.38926528704911</v>
      </c>
      <c r="E44" s="665">
        <f t="shared" si="1"/>
        <v>596.8899367986586</v>
      </c>
      <c r="F44" s="664">
        <v>3.5911857364055777E-2</v>
      </c>
      <c r="G44" s="664">
        <v>-13.474969464048513</v>
      </c>
      <c r="H44" s="665">
        <f t="shared" si="0"/>
        <v>-13.439057606684457</v>
      </c>
      <c r="I44" s="665">
        <v>44538</v>
      </c>
      <c r="J44" s="664">
        <v>160.1068092097612</v>
      </c>
      <c r="K44" s="664">
        <v>106.68776710443127</v>
      </c>
      <c r="L44" s="665">
        <f t="shared" si="2"/>
        <v>266.79457631419245</v>
      </c>
      <c r="M44" s="664">
        <v>251.01</v>
      </c>
      <c r="N44" s="664">
        <v>167.34</v>
      </c>
      <c r="O44" s="665">
        <f t="shared" si="3"/>
        <v>418.35</v>
      </c>
      <c r="P44" s="665">
        <f t="shared" si="4"/>
        <v>-90.86727893287474</v>
      </c>
      <c r="Q44" s="665">
        <f t="shared" si="4"/>
        <v>-74.127202359617243</v>
      </c>
      <c r="R44" s="665">
        <f t="shared" si="5"/>
        <v>-164.99448129249197</v>
      </c>
    </row>
    <row r="45" spans="1:18" ht="21" customHeight="1">
      <c r="A45" s="662">
        <v>34</v>
      </c>
      <c r="B45" s="663" t="s">
        <v>908</v>
      </c>
      <c r="C45" s="664">
        <v>381.11442914746908</v>
      </c>
      <c r="D45" s="664">
        <v>253.4265511182345</v>
      </c>
      <c r="E45" s="665">
        <f t="shared" si="1"/>
        <v>634.54098026570364</v>
      </c>
      <c r="F45" s="664">
        <v>-17.076734440262499</v>
      </c>
      <c r="G45" s="664">
        <v>5.9924581117944058</v>
      </c>
      <c r="H45" s="665">
        <f t="shared" si="0"/>
        <v>-11.084276328468093</v>
      </c>
      <c r="I45" s="665">
        <v>44203</v>
      </c>
      <c r="J45" s="664">
        <v>170.20613918884914</v>
      </c>
      <c r="K45" s="664">
        <v>113.41749315442144</v>
      </c>
      <c r="L45" s="665">
        <f t="shared" si="2"/>
        <v>283.62363234327057</v>
      </c>
      <c r="M45" s="664">
        <v>263.58</v>
      </c>
      <c r="N45" s="664">
        <v>175.72</v>
      </c>
      <c r="O45" s="665">
        <f t="shared" si="3"/>
        <v>439.29999999999995</v>
      </c>
      <c r="P45" s="665">
        <f t="shared" si="4"/>
        <v>-110.45059525141335</v>
      </c>
      <c r="Q45" s="665">
        <f t="shared" si="4"/>
        <v>-56.310048733784157</v>
      </c>
      <c r="R45" s="665">
        <f t="shared" si="5"/>
        <v>-166.7606439851975</v>
      </c>
    </row>
    <row r="46" spans="1:18" ht="21" customHeight="1">
      <c r="A46" s="662">
        <v>35</v>
      </c>
      <c r="B46" s="663" t="s">
        <v>909</v>
      </c>
      <c r="C46" s="664">
        <v>391.50657298179658</v>
      </c>
      <c r="D46" s="664">
        <v>260.33693017827051</v>
      </c>
      <c r="E46" s="665">
        <f t="shared" si="1"/>
        <v>651.84350316006703</v>
      </c>
      <c r="F46" s="664">
        <v>38.049228707640907</v>
      </c>
      <c r="G46" s="664">
        <v>41.981824062735257</v>
      </c>
      <c r="H46" s="665">
        <f t="shared" si="0"/>
        <v>80.031052770376164</v>
      </c>
      <c r="I46" s="665">
        <v>50550</v>
      </c>
      <c r="J46" s="664">
        <v>174.84728249033159</v>
      </c>
      <c r="K46" s="664">
        <v>116.51013623494235</v>
      </c>
      <c r="L46" s="665">
        <f t="shared" si="2"/>
        <v>291.35741872527393</v>
      </c>
      <c r="M46" s="664">
        <v>252.74</v>
      </c>
      <c r="N46" s="664">
        <v>168.49</v>
      </c>
      <c r="O46" s="665">
        <f t="shared" si="3"/>
        <v>421.23</v>
      </c>
      <c r="P46" s="665">
        <f t="shared" si="4"/>
        <v>-39.843488802027508</v>
      </c>
      <c r="Q46" s="665">
        <f t="shared" si="4"/>
        <v>-9.9980397023223873</v>
      </c>
      <c r="R46" s="665">
        <f t="shared" si="5"/>
        <v>-49.841528504349895</v>
      </c>
    </row>
    <row r="47" spans="1:18" ht="21" customHeight="1">
      <c r="A47" s="662">
        <v>36</v>
      </c>
      <c r="B47" s="663" t="s">
        <v>910</v>
      </c>
      <c r="C47" s="664">
        <v>201.60947643746579</v>
      </c>
      <c r="D47" s="664">
        <v>134.06260791697767</v>
      </c>
      <c r="E47" s="665">
        <f t="shared" si="1"/>
        <v>335.67208435444343</v>
      </c>
      <c r="F47" s="664">
        <v>8.0122271945867851</v>
      </c>
      <c r="G47" s="664">
        <v>52.400546898747564</v>
      </c>
      <c r="H47" s="665">
        <f t="shared" si="0"/>
        <v>60.412774093334349</v>
      </c>
      <c r="I47" s="665">
        <v>52995</v>
      </c>
      <c r="J47" s="664">
        <v>90.039022361518434</v>
      </c>
      <c r="K47" s="664">
        <v>59.997837040341857</v>
      </c>
      <c r="L47" s="665">
        <f t="shared" si="2"/>
        <v>150.03685940186028</v>
      </c>
      <c r="M47" s="664">
        <v>160.34</v>
      </c>
      <c r="N47" s="664">
        <v>106.9</v>
      </c>
      <c r="O47" s="665">
        <f t="shared" si="3"/>
        <v>267.24</v>
      </c>
      <c r="P47" s="665">
        <f t="shared" si="4"/>
        <v>-62.288750443894784</v>
      </c>
      <c r="Q47" s="665">
        <f t="shared" si="4"/>
        <v>5.4983839390894218</v>
      </c>
      <c r="R47" s="665">
        <f t="shared" si="5"/>
        <v>-56.790366504805363</v>
      </c>
    </row>
    <row r="48" spans="1:18" ht="21" customHeight="1">
      <c r="A48" s="662">
        <v>37</v>
      </c>
      <c r="B48" s="663" t="s">
        <v>911</v>
      </c>
      <c r="C48" s="664">
        <v>553.39580456428291</v>
      </c>
      <c r="D48" s="664">
        <v>367.98709108901261</v>
      </c>
      <c r="E48" s="665">
        <f t="shared" si="1"/>
        <v>921.38289565329546</v>
      </c>
      <c r="F48" s="664">
        <v>-90.953160420559186</v>
      </c>
      <c r="G48" s="664">
        <v>-27.905631299737308</v>
      </c>
      <c r="H48" s="665">
        <f t="shared" si="0"/>
        <v>-118.85879172029649</v>
      </c>
      <c r="I48" s="665">
        <v>63100</v>
      </c>
      <c r="J48" s="664">
        <v>247.14719814963215</v>
      </c>
      <c r="K48" s="664">
        <v>164.68745362450915</v>
      </c>
      <c r="L48" s="665">
        <f t="shared" si="2"/>
        <v>411.83465177414132</v>
      </c>
      <c r="M48" s="664">
        <v>345.65</v>
      </c>
      <c r="N48" s="664">
        <v>230.44</v>
      </c>
      <c r="O48" s="665">
        <f t="shared" si="3"/>
        <v>576.08999999999992</v>
      </c>
      <c r="P48" s="665">
        <f t="shared" si="4"/>
        <v>-189.45596227092702</v>
      </c>
      <c r="Q48" s="665">
        <f t="shared" si="4"/>
        <v>-93.65817767522816</v>
      </c>
      <c r="R48" s="665">
        <f t="shared" si="5"/>
        <v>-283.11413994615521</v>
      </c>
    </row>
    <row r="49" spans="1:18" ht="21" customHeight="1">
      <c r="A49" s="662">
        <v>38</v>
      </c>
      <c r="B49" s="663" t="s">
        <v>912</v>
      </c>
      <c r="C49" s="664">
        <v>633.33609792507605</v>
      </c>
      <c r="D49" s="664">
        <v>421.14433545555079</v>
      </c>
      <c r="E49" s="665">
        <f t="shared" si="1"/>
        <v>1054.4804333806269</v>
      </c>
      <c r="F49" s="664">
        <v>221.14635144333897</v>
      </c>
      <c r="G49" s="664">
        <v>-50.610245975044336</v>
      </c>
      <c r="H49" s="665">
        <f t="shared" si="0"/>
        <v>170.53610546829464</v>
      </c>
      <c r="I49" s="665">
        <v>93475</v>
      </c>
      <c r="J49" s="664">
        <v>282.84862443517363</v>
      </c>
      <c r="K49" s="664">
        <v>188.477231658607</v>
      </c>
      <c r="L49" s="665">
        <f t="shared" si="2"/>
        <v>471.32585609378066</v>
      </c>
      <c r="M49" s="664">
        <v>442.61</v>
      </c>
      <c r="N49" s="664">
        <v>295.07</v>
      </c>
      <c r="O49" s="665">
        <f t="shared" si="3"/>
        <v>737.68000000000006</v>
      </c>
      <c r="P49" s="665">
        <f t="shared" si="4"/>
        <v>61.384975878512591</v>
      </c>
      <c r="Q49" s="665">
        <f t="shared" si="4"/>
        <v>-157.20301431643733</v>
      </c>
      <c r="R49" s="665">
        <f t="shared" si="5"/>
        <v>-95.818038437924741</v>
      </c>
    </row>
    <row r="50" spans="1:18" ht="21" customHeight="1">
      <c r="A50" s="662">
        <v>39</v>
      </c>
      <c r="B50" s="663" t="s">
        <v>913</v>
      </c>
      <c r="C50" s="664">
        <v>557.19619836213587</v>
      </c>
      <c r="D50" s="664">
        <v>370.51420793220183</v>
      </c>
      <c r="E50" s="665">
        <f t="shared" si="1"/>
        <v>927.71040629433764</v>
      </c>
      <c r="F50" s="664">
        <v>125.9660473994636</v>
      </c>
      <c r="G50" s="664">
        <v>92.176693643280771</v>
      </c>
      <c r="H50" s="665">
        <f t="shared" si="0"/>
        <v>218.14274104274438</v>
      </c>
      <c r="I50" s="665">
        <v>70834</v>
      </c>
      <c r="J50" s="664">
        <v>248.84445835879498</v>
      </c>
      <c r="K50" s="664">
        <v>165.818429270108</v>
      </c>
      <c r="L50" s="665">
        <f t="shared" si="2"/>
        <v>414.66288762890298</v>
      </c>
      <c r="M50" s="664">
        <v>353.32</v>
      </c>
      <c r="N50" s="664">
        <v>235.54</v>
      </c>
      <c r="O50" s="665">
        <f t="shared" si="3"/>
        <v>588.86</v>
      </c>
      <c r="P50" s="665">
        <f t="shared" si="4"/>
        <v>21.490505758258621</v>
      </c>
      <c r="Q50" s="665">
        <f t="shared" si="4"/>
        <v>22.455122913388749</v>
      </c>
      <c r="R50" s="665">
        <f t="shared" si="5"/>
        <v>43.94562867164737</v>
      </c>
    </row>
    <row r="51" spans="1:18" ht="21" customHeight="1">
      <c r="A51" s="662">
        <v>40</v>
      </c>
      <c r="B51" s="663" t="s">
        <v>914</v>
      </c>
      <c r="C51" s="664">
        <v>302.62639545136415</v>
      </c>
      <c r="D51" s="664">
        <v>201.23500400691006</v>
      </c>
      <c r="E51" s="665">
        <f t="shared" si="1"/>
        <v>503.86139945827421</v>
      </c>
      <c r="F51" s="664">
        <v>7.5407143241910148</v>
      </c>
      <c r="G51" s="664">
        <v>5.85343134210774</v>
      </c>
      <c r="H51" s="665">
        <f t="shared" si="0"/>
        <v>13.394145666298755</v>
      </c>
      <c r="I51" s="665">
        <v>38366</v>
      </c>
      <c r="J51" s="664">
        <v>135.15329372765274</v>
      </c>
      <c r="K51" s="664">
        <v>90.059899362066076</v>
      </c>
      <c r="L51" s="665">
        <f t="shared" si="2"/>
        <v>225.2131930897188</v>
      </c>
      <c r="M51" s="664">
        <v>191.77</v>
      </c>
      <c r="N51" s="664">
        <v>127.85</v>
      </c>
      <c r="O51" s="665">
        <f t="shared" si="3"/>
        <v>319.62</v>
      </c>
      <c r="P51" s="665">
        <f t="shared" si="4"/>
        <v>-49.075991948156258</v>
      </c>
      <c r="Q51" s="665">
        <f t="shared" si="4"/>
        <v>-31.936669295826178</v>
      </c>
      <c r="R51" s="665">
        <f t="shared" si="5"/>
        <v>-81.012661243982436</v>
      </c>
    </row>
    <row r="52" spans="1:18" ht="21" customHeight="1">
      <c r="A52" s="662">
        <v>41</v>
      </c>
      <c r="B52" s="663" t="s">
        <v>915</v>
      </c>
      <c r="C52" s="664">
        <v>401.01227260521046</v>
      </c>
      <c r="D52" s="664">
        <v>266.65785766694222</v>
      </c>
      <c r="E52" s="665">
        <f t="shared" si="1"/>
        <v>667.67013027215262</v>
      </c>
      <c r="F52" s="664">
        <v>-176.39938630006139</v>
      </c>
      <c r="G52" s="664">
        <v>-107.88597644355156</v>
      </c>
      <c r="H52" s="665">
        <f t="shared" si="0"/>
        <v>-284.28536274361295</v>
      </c>
      <c r="I52" s="665">
        <v>64260</v>
      </c>
      <c r="J52" s="664">
        <v>179.09253879513585</v>
      </c>
      <c r="K52" s="664">
        <v>119.33897854452954</v>
      </c>
      <c r="L52" s="665">
        <f t="shared" si="2"/>
        <v>298.43151733966539</v>
      </c>
      <c r="M52" s="664">
        <v>303.24</v>
      </c>
      <c r="N52" s="664">
        <v>201.59</v>
      </c>
      <c r="O52" s="665">
        <f t="shared" si="3"/>
        <v>504.83000000000004</v>
      </c>
      <c r="P52" s="665">
        <f t="shared" si="4"/>
        <v>-300.54684750492555</v>
      </c>
      <c r="Q52" s="665">
        <f t="shared" si="4"/>
        <v>-190.13699789902202</v>
      </c>
      <c r="R52" s="665">
        <f t="shared" si="5"/>
        <v>-490.68384540394754</v>
      </c>
    </row>
    <row r="53" spans="1:18" ht="21" customHeight="1">
      <c r="A53" s="662">
        <v>42</v>
      </c>
      <c r="B53" s="663" t="s">
        <v>916</v>
      </c>
      <c r="C53" s="664">
        <v>329.89870032330163</v>
      </c>
      <c r="D53" s="664">
        <v>219.37004596845642</v>
      </c>
      <c r="E53" s="665">
        <f t="shared" si="1"/>
        <v>549.26874629175802</v>
      </c>
      <c r="F53" s="664">
        <v>0.96116359286611441</v>
      </c>
      <c r="G53" s="664">
        <v>-16.944560513937859</v>
      </c>
      <c r="H53" s="665">
        <f t="shared" si="0"/>
        <v>-15.983396921071744</v>
      </c>
      <c r="I53" s="665">
        <v>44583</v>
      </c>
      <c r="J53" s="664">
        <v>147.33313622119834</v>
      </c>
      <c r="K53" s="664">
        <v>98.175982655048372</v>
      </c>
      <c r="L53" s="665">
        <f t="shared" si="2"/>
        <v>245.5091188762467</v>
      </c>
      <c r="M53" s="664">
        <v>128.94</v>
      </c>
      <c r="N53" s="664">
        <v>85.96</v>
      </c>
      <c r="O53" s="665">
        <f t="shared" si="3"/>
        <v>214.89999999999998</v>
      </c>
      <c r="P53" s="665">
        <f t="shared" si="4"/>
        <v>19.354299814064461</v>
      </c>
      <c r="Q53" s="665">
        <f t="shared" si="4"/>
        <v>-4.72857785888948</v>
      </c>
      <c r="R53" s="665">
        <f t="shared" si="5"/>
        <v>14.625721955174981</v>
      </c>
    </row>
    <row r="54" spans="1:18" ht="21" customHeight="1">
      <c r="A54" s="662">
        <v>43</v>
      </c>
      <c r="B54" s="663" t="s">
        <v>917</v>
      </c>
      <c r="C54" s="664">
        <v>158.10769829975916</v>
      </c>
      <c r="D54" s="664">
        <v>105.13558559034789</v>
      </c>
      <c r="E54" s="665">
        <f t="shared" si="1"/>
        <v>263.24328389010702</v>
      </c>
      <c r="F54" s="664">
        <v>77.273389547353759</v>
      </c>
      <c r="G54" s="664">
        <v>54.607168842588464</v>
      </c>
      <c r="H54" s="665">
        <f t="shared" si="0"/>
        <v>131.88055838994222</v>
      </c>
      <c r="I54" s="665">
        <v>25006</v>
      </c>
      <c r="J54" s="664">
        <v>70.611078577726644</v>
      </c>
      <c r="K54" s="664">
        <v>47.051954526328245</v>
      </c>
      <c r="L54" s="665">
        <f t="shared" si="2"/>
        <v>117.66303310405489</v>
      </c>
      <c r="M54" s="664">
        <v>118.96</v>
      </c>
      <c r="N54" s="664">
        <v>79.31</v>
      </c>
      <c r="O54" s="665">
        <f t="shared" si="3"/>
        <v>198.26999999999998</v>
      </c>
      <c r="P54" s="665">
        <f t="shared" si="4"/>
        <v>28.924468125080395</v>
      </c>
      <c r="Q54" s="665">
        <f t="shared" si="4"/>
        <v>22.349123368916707</v>
      </c>
      <c r="R54" s="665">
        <f t="shared" si="5"/>
        <v>51.273591493997102</v>
      </c>
    </row>
    <row r="55" spans="1:18" ht="21" customHeight="1">
      <c r="A55" s="662">
        <v>44</v>
      </c>
      <c r="B55" s="663" t="s">
        <v>918</v>
      </c>
      <c r="C55" s="664">
        <v>198.39375860851325</v>
      </c>
      <c r="D55" s="664">
        <v>131.92427828043296</v>
      </c>
      <c r="E55" s="665">
        <f t="shared" si="1"/>
        <v>330.31803688894621</v>
      </c>
      <c r="F55" s="664">
        <v>-17.542396429040991</v>
      </c>
      <c r="G55" s="664">
        <v>41.337330478705383</v>
      </c>
      <c r="H55" s="665">
        <f t="shared" si="0"/>
        <v>23.794934049664391</v>
      </c>
      <c r="I55" s="665">
        <v>21258</v>
      </c>
      <c r="J55" s="664">
        <v>88.602879107611429</v>
      </c>
      <c r="K55" s="664">
        <v>59.040857647912063</v>
      </c>
      <c r="L55" s="665">
        <f t="shared" si="2"/>
        <v>147.64373675552349</v>
      </c>
      <c r="M55" s="664">
        <v>138.18</v>
      </c>
      <c r="N55" s="664">
        <v>92.12</v>
      </c>
      <c r="O55" s="665">
        <f t="shared" si="3"/>
        <v>230.3</v>
      </c>
      <c r="P55" s="665">
        <f t="shared" si="4"/>
        <v>-67.119517321429569</v>
      </c>
      <c r="Q55" s="665">
        <f t="shared" si="4"/>
        <v>8.2581881266174406</v>
      </c>
      <c r="R55" s="665">
        <f t="shared" si="5"/>
        <v>-58.861329194812129</v>
      </c>
    </row>
    <row r="56" spans="1:18" ht="21" customHeight="1">
      <c r="A56" s="662">
        <v>45</v>
      </c>
      <c r="B56" s="663" t="s">
        <v>919</v>
      </c>
      <c r="C56" s="664">
        <v>534.45984737795845</v>
      </c>
      <c r="D56" s="664">
        <v>355.39540220284903</v>
      </c>
      <c r="E56" s="665">
        <f t="shared" si="1"/>
        <v>889.85524958080748</v>
      </c>
      <c r="F56" s="664">
        <v>197.87439968920091</v>
      </c>
      <c r="G56" s="664">
        <v>221.87225233594427</v>
      </c>
      <c r="H56" s="665">
        <f t="shared" si="0"/>
        <v>419.74665202514518</v>
      </c>
      <c r="I56" s="665">
        <v>51855</v>
      </c>
      <c r="J56" s="664">
        <v>238.69037805037919</v>
      </c>
      <c r="K56" s="664">
        <v>159.05222013477595</v>
      </c>
      <c r="L56" s="665">
        <f t="shared" si="2"/>
        <v>397.74259818515515</v>
      </c>
      <c r="M56" s="664">
        <v>425.92</v>
      </c>
      <c r="N56" s="664">
        <v>182.54</v>
      </c>
      <c r="O56" s="665">
        <f t="shared" si="3"/>
        <v>608.46</v>
      </c>
      <c r="P56" s="665">
        <f t="shared" si="4"/>
        <v>10.644777739580093</v>
      </c>
      <c r="Q56" s="665">
        <f t="shared" si="4"/>
        <v>198.38447247072023</v>
      </c>
      <c r="R56" s="665">
        <f t="shared" si="5"/>
        <v>209.02925021030032</v>
      </c>
    </row>
    <row r="57" spans="1:18" ht="21" customHeight="1">
      <c r="A57" s="662">
        <v>46</v>
      </c>
      <c r="B57" s="663" t="s">
        <v>920</v>
      </c>
      <c r="C57" s="664">
        <v>448.11640913194896</v>
      </c>
      <c r="D57" s="664">
        <v>297.98031084741388</v>
      </c>
      <c r="E57" s="665">
        <f t="shared" si="1"/>
        <v>746.09671997936289</v>
      </c>
      <c r="F57" s="664">
        <v>-1.3697329125498641</v>
      </c>
      <c r="G57" s="664">
        <v>218.37410785885123</v>
      </c>
      <c r="H57" s="665">
        <f t="shared" si="0"/>
        <v>217.00437494630137</v>
      </c>
      <c r="I57" s="665">
        <v>47615</v>
      </c>
      <c r="J57" s="664">
        <v>200.12929994840704</v>
      </c>
      <c r="K57" s="664">
        <v>133.35690248935893</v>
      </c>
      <c r="L57" s="665">
        <f t="shared" si="2"/>
        <v>333.486202437766</v>
      </c>
      <c r="M57" s="664">
        <v>313.75</v>
      </c>
      <c r="N57" s="664">
        <v>209.16</v>
      </c>
      <c r="O57" s="665">
        <f t="shared" si="3"/>
        <v>522.91</v>
      </c>
      <c r="P57" s="665">
        <f t="shared" si="4"/>
        <v>-114.99043296414283</v>
      </c>
      <c r="Q57" s="665">
        <f t="shared" si="4"/>
        <v>142.57101034821014</v>
      </c>
      <c r="R57" s="665">
        <f t="shared" si="5"/>
        <v>27.580577384067311</v>
      </c>
    </row>
    <row r="58" spans="1:18" ht="21" customHeight="1">
      <c r="A58" s="662">
        <v>47</v>
      </c>
      <c r="B58" s="663" t="s">
        <v>921</v>
      </c>
      <c r="C58" s="664">
        <v>417.88300338525755</v>
      </c>
      <c r="D58" s="664">
        <v>277.8762498070551</v>
      </c>
      <c r="E58" s="665">
        <f t="shared" si="1"/>
        <v>695.7592531923126</v>
      </c>
      <c r="F58" s="664">
        <v>111.29869521919909</v>
      </c>
      <c r="G58" s="664">
        <v>110.02599953874511</v>
      </c>
      <c r="H58" s="665">
        <f t="shared" si="0"/>
        <v>221.3246947579442</v>
      </c>
      <c r="I58" s="665">
        <v>55434</v>
      </c>
      <c r="J58" s="664">
        <v>186.62702642340457</v>
      </c>
      <c r="K58" s="664">
        <v>124.35961236581079</v>
      </c>
      <c r="L58" s="665">
        <f t="shared" si="2"/>
        <v>310.98663878921536</v>
      </c>
      <c r="M58" s="664">
        <v>255.46</v>
      </c>
      <c r="N58" s="664">
        <v>170.31</v>
      </c>
      <c r="O58" s="665">
        <f t="shared" si="3"/>
        <v>425.77</v>
      </c>
      <c r="P58" s="665">
        <f t="shared" si="4"/>
        <v>42.465721642603654</v>
      </c>
      <c r="Q58" s="665">
        <f t="shared" si="4"/>
        <v>64.075611904555899</v>
      </c>
      <c r="R58" s="665">
        <f t="shared" si="5"/>
        <v>106.54133354715955</v>
      </c>
    </row>
    <row r="59" spans="1:18" ht="21" customHeight="1">
      <c r="A59" s="662">
        <v>48</v>
      </c>
      <c r="B59" s="663" t="s">
        <v>922</v>
      </c>
      <c r="C59" s="664">
        <v>501.38793410483095</v>
      </c>
      <c r="D59" s="664">
        <v>333.40384198184518</v>
      </c>
      <c r="E59" s="665">
        <f t="shared" si="1"/>
        <v>834.79177608667612</v>
      </c>
      <c r="F59" s="664">
        <v>-63.194635060533244</v>
      </c>
      <c r="G59" s="664">
        <v>31.811883694347159</v>
      </c>
      <c r="H59" s="665">
        <f t="shared" si="0"/>
        <v>-31.382751366186085</v>
      </c>
      <c r="I59" s="665">
        <v>74521</v>
      </c>
      <c r="J59" s="664">
        <v>223.92042382324766</v>
      </c>
      <c r="K59" s="664">
        <v>149.21020626600384</v>
      </c>
      <c r="L59" s="665">
        <f t="shared" si="2"/>
        <v>373.1306300892515</v>
      </c>
      <c r="M59" s="664">
        <v>364.3</v>
      </c>
      <c r="N59" s="664">
        <v>242.87</v>
      </c>
      <c r="O59" s="665">
        <f t="shared" si="3"/>
        <v>607.17000000000007</v>
      </c>
      <c r="P59" s="665">
        <f t="shared" si="4"/>
        <v>-203.5742112372856</v>
      </c>
      <c r="Q59" s="665">
        <f t="shared" si="4"/>
        <v>-61.847910039649008</v>
      </c>
      <c r="R59" s="665">
        <f t="shared" si="5"/>
        <v>-265.4221212769346</v>
      </c>
    </row>
    <row r="60" spans="1:18" ht="21" customHeight="1">
      <c r="A60" s="662">
        <v>49</v>
      </c>
      <c r="B60" s="663" t="s">
        <v>923</v>
      </c>
      <c r="C60" s="664">
        <v>325.8625500863759</v>
      </c>
      <c r="D60" s="664">
        <v>216.68616009032991</v>
      </c>
      <c r="E60" s="665">
        <f t="shared" si="1"/>
        <v>542.54871017670575</v>
      </c>
      <c r="F60" s="664">
        <v>152.95608762054417</v>
      </c>
      <c r="G60" s="664">
        <v>144.96276379637069</v>
      </c>
      <c r="H60" s="665">
        <f t="shared" si="0"/>
        <v>297.91885141691489</v>
      </c>
      <c r="I60" s="665">
        <v>43624</v>
      </c>
      <c r="J60" s="664">
        <v>145.5305869171743</v>
      </c>
      <c r="K60" s="664">
        <v>96.97484722994588</v>
      </c>
      <c r="L60" s="665">
        <f t="shared" si="2"/>
        <v>242.50543414712018</v>
      </c>
      <c r="M60" s="664">
        <v>336.26189244000005</v>
      </c>
      <c r="N60" s="664">
        <v>223.60125839999998</v>
      </c>
      <c r="O60" s="665">
        <f t="shared" si="3"/>
        <v>559.86315084</v>
      </c>
      <c r="P60" s="665">
        <f t="shared" si="4"/>
        <v>-37.775217902281554</v>
      </c>
      <c r="Q60" s="665">
        <f t="shared" si="4"/>
        <v>18.336352626316597</v>
      </c>
      <c r="R60" s="665">
        <f t="shared" si="5"/>
        <v>-19.438865275964957</v>
      </c>
    </row>
    <row r="61" spans="1:18" ht="21" customHeight="1">
      <c r="A61" s="662">
        <v>50</v>
      </c>
      <c r="B61" s="663" t="s">
        <v>924</v>
      </c>
      <c r="C61" s="664">
        <v>218.13128768768516</v>
      </c>
      <c r="D61" s="664">
        <v>145.04898188538334</v>
      </c>
      <c r="E61" s="665">
        <f t="shared" si="1"/>
        <v>363.18026957306847</v>
      </c>
      <c r="F61" s="664">
        <v>56.103774875106382</v>
      </c>
      <c r="G61" s="664">
        <v>107.66049392317706</v>
      </c>
      <c r="H61" s="665">
        <f t="shared" si="0"/>
        <v>163.76426879828344</v>
      </c>
      <c r="I61" s="665">
        <v>26872</v>
      </c>
      <c r="J61" s="664">
        <v>97.417682129392517</v>
      </c>
      <c r="K61" s="664">
        <v>64.91463438795769</v>
      </c>
      <c r="L61" s="665">
        <f t="shared" si="2"/>
        <v>162.33231651735019</v>
      </c>
      <c r="M61" s="664">
        <v>136.52000000000001</v>
      </c>
      <c r="N61" s="664">
        <v>91.02</v>
      </c>
      <c r="O61" s="665">
        <f t="shared" si="3"/>
        <v>227.54000000000002</v>
      </c>
      <c r="P61" s="665">
        <f t="shared" si="4"/>
        <v>17.001457004498889</v>
      </c>
      <c r="Q61" s="665">
        <f t="shared" si="4"/>
        <v>81.555128311134737</v>
      </c>
      <c r="R61" s="665">
        <f t="shared" si="5"/>
        <v>98.556585315633626</v>
      </c>
    </row>
    <row r="62" spans="1:18" ht="21" customHeight="1">
      <c r="A62" s="662">
        <v>51</v>
      </c>
      <c r="B62" s="663" t="s">
        <v>925</v>
      </c>
      <c r="C62" s="664">
        <v>435.94194661823133</v>
      </c>
      <c r="D62" s="664">
        <v>289.88475788325195</v>
      </c>
      <c r="E62" s="665">
        <f t="shared" si="1"/>
        <v>725.82670450148328</v>
      </c>
      <c r="F62" s="664">
        <v>127.00034609625476</v>
      </c>
      <c r="G62" s="664">
        <v>111.87952527882135</v>
      </c>
      <c r="H62" s="665">
        <f t="shared" si="0"/>
        <v>238.87987137507611</v>
      </c>
      <c r="I62" s="665">
        <v>53025</v>
      </c>
      <c r="J62" s="664">
        <v>194.69217108977378</v>
      </c>
      <c r="K62" s="664">
        <v>129.73385147579043</v>
      </c>
      <c r="L62" s="665">
        <f t="shared" si="2"/>
        <v>324.42602256556421</v>
      </c>
      <c r="M62" s="664">
        <v>291.77</v>
      </c>
      <c r="N62" s="664">
        <v>194.52</v>
      </c>
      <c r="O62" s="665">
        <f t="shared" si="3"/>
        <v>486.28999999999996</v>
      </c>
      <c r="P62" s="665">
        <f t="shared" si="4"/>
        <v>29.922517186028585</v>
      </c>
      <c r="Q62" s="665">
        <f t="shared" si="4"/>
        <v>47.093376754611768</v>
      </c>
      <c r="R62" s="665">
        <f t="shared" si="5"/>
        <v>77.015893940640353</v>
      </c>
    </row>
    <row r="63" spans="1:18" ht="21" customHeight="1">
      <c r="A63" s="1143" t="s">
        <v>19</v>
      </c>
      <c r="B63" s="1143"/>
      <c r="C63" s="809">
        <f t="shared" ref="C63:R63" si="6">SUM(C12:C62)</f>
        <v>17839.519999999997</v>
      </c>
      <c r="D63" s="809">
        <f t="shared" si="6"/>
        <v>11862.6</v>
      </c>
      <c r="E63" s="809">
        <f t="shared" si="6"/>
        <v>29702.120000000003</v>
      </c>
      <c r="F63" s="665">
        <f t="shared" si="6"/>
        <v>1370.9922975036013</v>
      </c>
      <c r="G63" s="665">
        <f t="shared" si="6"/>
        <v>1725.7306843496006</v>
      </c>
      <c r="H63" s="665">
        <f t="shared" si="6"/>
        <v>3096.7229818532023</v>
      </c>
      <c r="I63" s="665">
        <f t="shared" si="6"/>
        <v>2318261</v>
      </c>
      <c r="J63" s="665">
        <f t="shared" si="6"/>
        <v>7967.1499999999969</v>
      </c>
      <c r="K63" s="665">
        <f t="shared" si="6"/>
        <v>5308.94</v>
      </c>
      <c r="L63" s="665">
        <f t="shared" si="6"/>
        <v>13276.090000000002</v>
      </c>
      <c r="M63" s="665">
        <f t="shared" si="6"/>
        <v>12104.373534572</v>
      </c>
      <c r="N63" s="665">
        <f t="shared" si="6"/>
        <v>7883.3532199200008</v>
      </c>
      <c r="O63" s="665">
        <f t="shared" si="6"/>
        <v>19987.726754492003</v>
      </c>
      <c r="P63" s="665">
        <f t="shared" si="6"/>
        <v>-2766.231237068399</v>
      </c>
      <c r="Q63" s="665">
        <f t="shared" si="6"/>
        <v>-848.68253557040009</v>
      </c>
      <c r="R63" s="665">
        <f t="shared" si="6"/>
        <v>-3614.9137726387999</v>
      </c>
    </row>
    <row r="64" spans="1:18">
      <c r="A64" s="666"/>
      <c r="B64" s="656"/>
      <c r="C64" s="656"/>
      <c r="D64" s="656"/>
      <c r="E64" s="656"/>
      <c r="F64" s="667"/>
      <c r="G64" s="667"/>
      <c r="H64" s="656"/>
      <c r="I64" s="656"/>
      <c r="J64" s="667"/>
      <c r="K64" s="667"/>
      <c r="L64" s="656"/>
      <c r="M64" s="667"/>
      <c r="N64" s="667"/>
      <c r="O64" s="656"/>
      <c r="P64" s="667"/>
      <c r="Q64" s="667"/>
      <c r="R64" s="656"/>
    </row>
    <row r="65" spans="1:18" ht="14.25" customHeight="1">
      <c r="A65" s="1144" t="s">
        <v>656</v>
      </c>
      <c r="B65" s="1144"/>
      <c r="C65" s="1144"/>
      <c r="D65" s="1144"/>
      <c r="E65" s="1144"/>
      <c r="F65" s="1144"/>
      <c r="G65" s="1144"/>
      <c r="H65" s="1144"/>
      <c r="I65" s="1144"/>
      <c r="J65" s="1144"/>
      <c r="K65" s="1144"/>
      <c r="L65" s="1144"/>
      <c r="M65" s="1144"/>
      <c r="N65" s="1144"/>
      <c r="O65" s="1144"/>
      <c r="P65" s="1144"/>
      <c r="Q65" s="1144"/>
      <c r="R65" s="1144"/>
    </row>
    <row r="66" spans="1:18" ht="15.75" customHeight="1">
      <c r="A66" s="668"/>
      <c r="B66" s="669"/>
      <c r="C66" s="670"/>
      <c r="D66" s="669"/>
      <c r="E66" s="671"/>
      <c r="F66" s="669"/>
      <c r="G66" s="669"/>
      <c r="H66" s="671"/>
      <c r="I66" s="671">
        <f>17707.9/I63</f>
        <v>7.6384410556015921E-3</v>
      </c>
      <c r="J66" s="669"/>
      <c r="K66" s="669"/>
      <c r="L66" s="671"/>
      <c r="M66" s="669"/>
      <c r="N66" s="669"/>
      <c r="O66" s="671"/>
      <c r="P66" s="670"/>
      <c r="Q66" s="669"/>
      <c r="R66" s="671"/>
    </row>
    <row r="67" spans="1:18" ht="15.75" customHeight="1">
      <c r="A67" s="649" t="s">
        <v>12</v>
      </c>
      <c r="B67" s="649"/>
      <c r="C67" s="775"/>
      <c r="D67" s="649"/>
      <c r="F67" s="649"/>
      <c r="G67" s="649"/>
      <c r="J67" s="649"/>
      <c r="K67" s="649"/>
      <c r="M67" s="649"/>
      <c r="N67" s="649"/>
      <c r="Q67" s="1125" t="s">
        <v>13</v>
      </c>
      <c r="R67" s="1125"/>
    </row>
    <row r="68" spans="1:18" ht="12.75" customHeight="1">
      <c r="A68" s="1125" t="s">
        <v>14</v>
      </c>
      <c r="B68" s="1125"/>
      <c r="C68" s="1125"/>
      <c r="D68" s="1125"/>
      <c r="E68" s="1125"/>
      <c r="F68" s="1125"/>
      <c r="G68" s="1125"/>
      <c r="H68" s="1125"/>
      <c r="I68" s="1125"/>
      <c r="J68" s="1125"/>
      <c r="K68" s="1125"/>
      <c r="L68" s="1125"/>
      <c r="M68" s="1125"/>
      <c r="N68" s="1125"/>
      <c r="O68" s="1125"/>
      <c r="P68" s="1125"/>
      <c r="Q68" s="1125"/>
      <c r="R68" s="1125"/>
    </row>
    <row r="69" spans="1:18" ht="12.75" customHeight="1">
      <c r="A69" s="1125" t="s">
        <v>20</v>
      </c>
      <c r="B69" s="1125"/>
      <c r="C69" s="1125"/>
      <c r="D69" s="1125"/>
      <c r="E69" s="1125"/>
      <c r="F69" s="1125"/>
      <c r="G69" s="1125"/>
      <c r="H69" s="1125"/>
      <c r="I69" s="1125"/>
      <c r="J69" s="1125"/>
      <c r="K69" s="1125"/>
      <c r="L69" s="1125"/>
      <c r="M69" s="1125"/>
      <c r="N69" s="1125"/>
      <c r="O69" s="1125"/>
      <c r="P69" s="1125"/>
      <c r="Q69" s="1125"/>
      <c r="R69" s="1125"/>
    </row>
    <row r="70" spans="1:18">
      <c r="A70" s="649"/>
      <c r="B70" s="649"/>
      <c r="C70" s="673"/>
      <c r="D70" s="673"/>
      <c r="E70" s="673"/>
      <c r="F70" s="649"/>
      <c r="G70" s="649"/>
      <c r="J70" s="649"/>
      <c r="K70" s="649"/>
      <c r="M70" s="649"/>
      <c r="N70" s="649"/>
      <c r="P70" s="1035" t="s">
        <v>85</v>
      </c>
      <c r="Q70" s="1035"/>
      <c r="R70" s="1035"/>
    </row>
  </sheetData>
  <autoFilter ref="A11:R63"/>
  <mergeCells count="19">
    <mergeCell ref="P70:R70"/>
    <mergeCell ref="P9:R9"/>
    <mergeCell ref="A63:B63"/>
    <mergeCell ref="A65:R65"/>
    <mergeCell ref="Q67:R67"/>
    <mergeCell ref="A68:R68"/>
    <mergeCell ref="A69:R69"/>
    <mergeCell ref="A9:A10"/>
    <mergeCell ref="B9:B10"/>
    <mergeCell ref="C9:E9"/>
    <mergeCell ref="F9:H9"/>
    <mergeCell ref="J9:L9"/>
    <mergeCell ref="M9:O9"/>
    <mergeCell ref="O8:R8"/>
    <mergeCell ref="Q1:R1"/>
    <mergeCell ref="A2:R2"/>
    <mergeCell ref="A3:R3"/>
    <mergeCell ref="A6:R6"/>
    <mergeCell ref="A7:C7"/>
  </mergeCells>
  <printOptions horizontalCentered="1"/>
  <pageMargins left="0.18" right="0.16" top="0.18" bottom="0" header="0.17" footer="0.16"/>
  <pageSetup paperSize="9" scale="75" orientation="landscape" r:id="rId1"/>
  <rowBreaks count="1" manualBreakCount="1">
    <brk id="36" max="1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74"/>
  <sheetViews>
    <sheetView view="pageBreakPreview" zoomScale="70" zoomScaleNormal="88" zoomScaleSheetLayoutView="70" workbookViewId="0">
      <pane xSplit="2" ySplit="11" topLeftCell="C60" activePane="bottomRight" state="frozen"/>
      <selection activeCell="J68" sqref="J68"/>
      <selection pane="topRight" activeCell="J68" sqref="J68"/>
      <selection pane="bottomLeft" activeCell="J68" sqref="J68"/>
      <selection pane="bottomRight" activeCell="K69" sqref="K69"/>
    </sheetView>
  </sheetViews>
  <sheetFormatPr defaultColWidth="8.85546875" defaultRowHeight="12.75"/>
  <cols>
    <col min="1" max="1" width="8.85546875" style="674"/>
    <col min="2" max="2" width="17.5703125" style="674" customWidth="1"/>
    <col min="3" max="3" width="13.85546875" style="674" customWidth="1"/>
    <col min="4" max="4" width="11.28515625" style="674" customWidth="1"/>
    <col min="5" max="5" width="12.7109375" style="674" customWidth="1"/>
    <col min="6" max="6" width="12" style="674" customWidth="1"/>
    <col min="7" max="7" width="13.140625" style="674" customWidth="1"/>
    <col min="8" max="8" width="11" style="674" customWidth="1"/>
    <col min="9" max="9" width="9.85546875" style="674" customWidth="1"/>
    <col min="10" max="10" width="11" style="674" customWidth="1"/>
    <col min="11" max="11" width="12.28515625" style="674" customWidth="1"/>
    <col min="12" max="12" width="10.42578125" style="674" customWidth="1"/>
    <col min="13" max="13" width="12.28515625" style="674" customWidth="1"/>
    <col min="14" max="14" width="10.5703125" style="674" customWidth="1"/>
    <col min="15" max="15" width="10.140625" style="674" customWidth="1"/>
    <col min="16" max="16" width="12.28515625" style="674" customWidth="1"/>
    <col min="17" max="17" width="9.85546875" style="674" customWidth="1"/>
    <col min="18" max="18" width="11.5703125" style="674" customWidth="1"/>
    <col min="19" max="19" width="11" style="674" customWidth="1"/>
    <col min="20" max="20" width="12.42578125" style="674" customWidth="1"/>
    <col min="21" max="21" width="11.140625" style="674" customWidth="1"/>
    <col min="22" max="22" width="11.85546875" style="674" customWidth="1"/>
    <col min="23" max="16384" width="8.85546875" style="674"/>
  </cols>
  <sheetData>
    <row r="1" spans="1:23" ht="15">
      <c r="T1" s="1163" t="s">
        <v>66</v>
      </c>
      <c r="U1" s="1163"/>
      <c r="V1" s="1163"/>
    </row>
    <row r="2" spans="1:23" ht="15.75">
      <c r="A2" s="1164" t="s">
        <v>0</v>
      </c>
      <c r="B2" s="1164"/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1164"/>
      <c r="R2" s="1164"/>
      <c r="S2" s="1164"/>
      <c r="T2" s="1164"/>
      <c r="U2" s="1164"/>
      <c r="V2" s="1164"/>
    </row>
    <row r="3" spans="1:23" ht="20.25">
      <c r="A3" s="1165" t="s">
        <v>734</v>
      </c>
      <c r="B3" s="1165"/>
      <c r="C3" s="1165"/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1165"/>
      <c r="O3" s="1165"/>
      <c r="P3" s="1165"/>
      <c r="Q3" s="1165"/>
      <c r="R3" s="1165"/>
      <c r="S3" s="1165"/>
      <c r="T3" s="1165"/>
      <c r="U3" s="1165"/>
      <c r="V3" s="1165"/>
    </row>
    <row r="4" spans="1:23" ht="15.75">
      <c r="A4" s="1166" t="s">
        <v>1139</v>
      </c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6"/>
      <c r="P4" s="1166"/>
      <c r="Q4" s="1166"/>
    </row>
    <row r="5" spans="1:23">
      <c r="A5" s="675"/>
      <c r="B5" s="675"/>
      <c r="C5" s="676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U5" s="675"/>
    </row>
    <row r="6" spans="1:23" ht="15.75">
      <c r="A6" s="1167" t="s">
        <v>1140</v>
      </c>
      <c r="B6" s="1167"/>
      <c r="C6" s="1167"/>
      <c r="D6" s="1167"/>
      <c r="E6" s="1167"/>
      <c r="F6" s="1167"/>
      <c r="G6" s="1167"/>
      <c r="H6" s="1167"/>
      <c r="I6" s="1167"/>
      <c r="J6" s="1167"/>
      <c r="K6" s="1167"/>
      <c r="L6" s="1167"/>
      <c r="M6" s="1167"/>
      <c r="N6" s="1167"/>
      <c r="O6" s="1167"/>
      <c r="P6" s="1167"/>
      <c r="Q6" s="1167"/>
      <c r="R6" s="1167"/>
      <c r="S6" s="1167"/>
      <c r="T6" s="1167"/>
      <c r="U6" s="1167"/>
      <c r="V6" s="1167"/>
    </row>
    <row r="7" spans="1:23" ht="15.75">
      <c r="A7" s="936"/>
      <c r="B7" s="935"/>
      <c r="C7" s="935"/>
      <c r="D7" s="935"/>
      <c r="E7" s="935"/>
      <c r="F7" s="935"/>
      <c r="G7" s="935"/>
      <c r="H7" s="935"/>
      <c r="I7" s="935"/>
      <c r="J7" s="935"/>
      <c r="K7" s="935"/>
      <c r="L7" s="935"/>
      <c r="M7" s="935"/>
      <c r="N7" s="935"/>
      <c r="O7" s="935"/>
      <c r="P7" s="1146" t="s">
        <v>222</v>
      </c>
      <c r="Q7" s="1146"/>
      <c r="R7" s="1146"/>
      <c r="S7" s="1146"/>
      <c r="T7" s="1146"/>
      <c r="U7" s="1146"/>
      <c r="V7" s="1146"/>
    </row>
    <row r="8" spans="1:23">
      <c r="P8" s="1151" t="s">
        <v>1141</v>
      </c>
      <c r="Q8" s="1151"/>
      <c r="R8" s="1151"/>
      <c r="S8" s="1151"/>
      <c r="T8" s="1151"/>
      <c r="U8" s="1151"/>
      <c r="V8" s="1151"/>
    </row>
    <row r="9" spans="1:23" ht="28.5" customHeight="1">
      <c r="A9" s="1152" t="s">
        <v>26</v>
      </c>
      <c r="B9" s="1147" t="s">
        <v>202</v>
      </c>
      <c r="C9" s="1147" t="s">
        <v>370</v>
      </c>
      <c r="D9" s="1147" t="s">
        <v>475</v>
      </c>
      <c r="E9" s="1154" t="s">
        <v>835</v>
      </c>
      <c r="F9" s="1154"/>
      <c r="G9" s="1154"/>
      <c r="H9" s="1155" t="s">
        <v>809</v>
      </c>
      <c r="I9" s="1156"/>
      <c r="J9" s="1157"/>
      <c r="K9" s="1158" t="s">
        <v>372</v>
      </c>
      <c r="L9" s="1159"/>
      <c r="M9" s="1160"/>
      <c r="N9" s="1149" t="s">
        <v>155</v>
      </c>
      <c r="O9" s="1161"/>
      <c r="P9" s="1150"/>
      <c r="Q9" s="1162" t="s">
        <v>836</v>
      </c>
      <c r="R9" s="1162"/>
      <c r="S9" s="1162"/>
      <c r="T9" s="1147" t="s">
        <v>244</v>
      </c>
      <c r="U9" s="1147" t="s">
        <v>425</v>
      </c>
      <c r="V9" s="1147" t="s">
        <v>373</v>
      </c>
    </row>
    <row r="10" spans="1:23" ht="60" customHeight="1">
      <c r="A10" s="1153"/>
      <c r="B10" s="1148"/>
      <c r="C10" s="1148"/>
      <c r="D10" s="1148"/>
      <c r="E10" s="934" t="s">
        <v>178</v>
      </c>
      <c r="F10" s="934" t="s">
        <v>203</v>
      </c>
      <c r="G10" s="934" t="s">
        <v>19</v>
      </c>
      <c r="H10" s="934" t="s">
        <v>178</v>
      </c>
      <c r="I10" s="934" t="s">
        <v>203</v>
      </c>
      <c r="J10" s="934" t="s">
        <v>19</v>
      </c>
      <c r="K10" s="934" t="s">
        <v>178</v>
      </c>
      <c r="L10" s="934" t="s">
        <v>203</v>
      </c>
      <c r="M10" s="934" t="s">
        <v>19</v>
      </c>
      <c r="N10" s="934" t="s">
        <v>178</v>
      </c>
      <c r="O10" s="934" t="s">
        <v>203</v>
      </c>
      <c r="P10" s="934" t="s">
        <v>19</v>
      </c>
      <c r="Q10" s="934" t="s">
        <v>232</v>
      </c>
      <c r="R10" s="934" t="s">
        <v>214</v>
      </c>
      <c r="S10" s="934" t="s">
        <v>215</v>
      </c>
      <c r="T10" s="1148"/>
      <c r="U10" s="1148"/>
      <c r="V10" s="1148"/>
    </row>
    <row r="11" spans="1:23">
      <c r="A11" s="933">
        <v>1</v>
      </c>
      <c r="B11" s="934">
        <v>2</v>
      </c>
      <c r="C11" s="677">
        <v>3</v>
      </c>
      <c r="D11" s="934">
        <v>4</v>
      </c>
      <c r="E11" s="934">
        <v>5</v>
      </c>
      <c r="F11" s="677">
        <v>6</v>
      </c>
      <c r="G11" s="934">
        <v>7</v>
      </c>
      <c r="H11" s="934">
        <v>8</v>
      </c>
      <c r="I11" s="677">
        <v>9</v>
      </c>
      <c r="J11" s="934">
        <v>10</v>
      </c>
      <c r="K11" s="934">
        <v>11</v>
      </c>
      <c r="L11" s="677">
        <v>12</v>
      </c>
      <c r="M11" s="934">
        <v>13</v>
      </c>
      <c r="N11" s="934">
        <v>14</v>
      </c>
      <c r="O11" s="677">
        <v>15</v>
      </c>
      <c r="P11" s="934">
        <v>16</v>
      </c>
      <c r="Q11" s="934">
        <v>17</v>
      </c>
      <c r="R11" s="677">
        <v>18</v>
      </c>
      <c r="S11" s="934">
        <v>19</v>
      </c>
      <c r="T11" s="934">
        <v>20</v>
      </c>
      <c r="U11" s="677">
        <v>21</v>
      </c>
      <c r="V11" s="934">
        <v>22</v>
      </c>
    </row>
    <row r="12" spans="1:23" ht="25.15" customHeight="1">
      <c r="A12" s="933">
        <v>1</v>
      </c>
      <c r="B12" s="678" t="s">
        <v>875</v>
      </c>
      <c r="C12" s="679">
        <v>1006</v>
      </c>
      <c r="D12" s="680">
        <v>907</v>
      </c>
      <c r="E12" s="681">
        <v>60.360000000000007</v>
      </c>
      <c r="F12" s="682">
        <v>182.52051575115826</v>
      </c>
      <c r="G12" s="683">
        <f t="shared" ref="G12:G62" si="0">E12+F12</f>
        <v>242.88051575115827</v>
      </c>
      <c r="H12" s="681">
        <v>19.570854901960793</v>
      </c>
      <c r="I12" s="682">
        <v>19.534533224197418</v>
      </c>
      <c r="J12" s="683">
        <f t="shared" ref="J12:J62" si="1">H12+I12</f>
        <v>39.105388126158211</v>
      </c>
      <c r="K12" s="681">
        <v>33.238026183140704</v>
      </c>
      <c r="L12" s="682">
        <v>80.350310607527035</v>
      </c>
      <c r="M12" s="683">
        <f>K12+L12</f>
        <v>113.58833679066774</v>
      </c>
      <c r="N12" s="681">
        <v>38.094000000000001</v>
      </c>
      <c r="O12" s="682">
        <v>88.88600000000001</v>
      </c>
      <c r="P12" s="683">
        <f t="shared" ref="P12:P62" si="2">N12+O12</f>
        <v>126.98000000000002</v>
      </c>
      <c r="Q12" s="681">
        <f t="shared" ref="Q12:R43" si="3">H12+K12-N12</f>
        <v>14.714881085101496</v>
      </c>
      <c r="R12" s="681">
        <f t="shared" si="3"/>
        <v>10.998843831724443</v>
      </c>
      <c r="S12" s="683">
        <f t="shared" ref="S12:S62" si="4">Q12+R12</f>
        <v>25.713724916825939</v>
      </c>
      <c r="T12" s="684" t="s">
        <v>1142</v>
      </c>
      <c r="U12" s="680">
        <v>907</v>
      </c>
      <c r="V12" s="680">
        <v>907</v>
      </c>
      <c r="W12" s="674">
        <f>907*2000*7/100000</f>
        <v>126.98</v>
      </c>
    </row>
    <row r="13" spans="1:23" ht="25.15" customHeight="1">
      <c r="A13" s="933">
        <v>2</v>
      </c>
      <c r="B13" s="678" t="s">
        <v>877</v>
      </c>
      <c r="C13" s="679">
        <v>3322</v>
      </c>
      <c r="D13" s="680">
        <v>3158</v>
      </c>
      <c r="E13" s="681">
        <v>199.32000000000002</v>
      </c>
      <c r="F13" s="682">
        <v>533.11517285387083</v>
      </c>
      <c r="G13" s="683">
        <f t="shared" si="0"/>
        <v>732.43517285387088</v>
      </c>
      <c r="H13" s="681">
        <v>25.488054901960794</v>
      </c>
      <c r="I13" s="682">
        <v>26.889716894660609</v>
      </c>
      <c r="J13" s="683">
        <f t="shared" si="1"/>
        <v>52.377771796621403</v>
      </c>
      <c r="K13" s="681">
        <v>97.083311435000127</v>
      </c>
      <c r="L13" s="682">
        <v>279.76436703260242</v>
      </c>
      <c r="M13" s="683">
        <f t="shared" ref="M13:M62" si="5">K13+L13</f>
        <v>376.84767846760258</v>
      </c>
      <c r="N13" s="681">
        <v>79.577999999999989</v>
      </c>
      <c r="O13" s="682">
        <v>185.68200000000002</v>
      </c>
      <c r="P13" s="683">
        <f t="shared" si="2"/>
        <v>265.26</v>
      </c>
      <c r="Q13" s="681">
        <f t="shared" si="3"/>
        <v>42.993366336960932</v>
      </c>
      <c r="R13" s="681">
        <f t="shared" si="3"/>
        <v>120.97208392726304</v>
      </c>
      <c r="S13" s="683">
        <f t="shared" si="4"/>
        <v>163.96545026422399</v>
      </c>
      <c r="T13" s="684" t="s">
        <v>1142</v>
      </c>
      <c r="U13" s="680">
        <v>3158</v>
      </c>
      <c r="V13" s="680">
        <v>3158</v>
      </c>
    </row>
    <row r="14" spans="1:23" ht="25.15" customHeight="1">
      <c r="A14" s="933">
        <v>3</v>
      </c>
      <c r="B14" s="678" t="s">
        <v>876</v>
      </c>
      <c r="C14" s="679">
        <v>2198</v>
      </c>
      <c r="D14" s="680">
        <v>2073</v>
      </c>
      <c r="E14" s="681">
        <v>131.88000000000002</v>
      </c>
      <c r="F14" s="682">
        <v>231.81997908389619</v>
      </c>
      <c r="G14" s="683">
        <f t="shared" si="0"/>
        <v>363.69997908389621</v>
      </c>
      <c r="H14" s="681">
        <v>30.090854901960796</v>
      </c>
      <c r="I14" s="682">
        <v>32.879051729076821</v>
      </c>
      <c r="J14" s="683">
        <f t="shared" si="1"/>
        <v>62.969906631037617</v>
      </c>
      <c r="K14" s="681">
        <v>42.215739435399747</v>
      </c>
      <c r="L14" s="682">
        <v>183.64519723197745</v>
      </c>
      <c r="M14" s="683">
        <f t="shared" si="5"/>
        <v>225.86093666737719</v>
      </c>
      <c r="N14" s="681">
        <v>132.636</v>
      </c>
      <c r="O14" s="682">
        <v>309.48400000000004</v>
      </c>
      <c r="P14" s="683">
        <f t="shared" si="2"/>
        <v>442.12</v>
      </c>
      <c r="Q14" s="681">
        <f t="shared" si="3"/>
        <v>-60.329405662639459</v>
      </c>
      <c r="R14" s="681">
        <f t="shared" si="3"/>
        <v>-92.959751038945768</v>
      </c>
      <c r="S14" s="683">
        <f t="shared" si="4"/>
        <v>-153.28915670158523</v>
      </c>
      <c r="T14" s="684" t="s">
        <v>1142</v>
      </c>
      <c r="U14" s="680">
        <v>2073</v>
      </c>
      <c r="V14" s="680">
        <v>2073</v>
      </c>
    </row>
    <row r="15" spans="1:23" ht="25.15" customHeight="1">
      <c r="A15" s="933">
        <v>4</v>
      </c>
      <c r="B15" s="678" t="s">
        <v>878</v>
      </c>
      <c r="C15" s="679">
        <v>6338</v>
      </c>
      <c r="D15" s="680">
        <v>2063</v>
      </c>
      <c r="E15" s="681">
        <v>380.28000000000003</v>
      </c>
      <c r="F15" s="682">
        <v>211.21210307084598</v>
      </c>
      <c r="G15" s="683">
        <f t="shared" si="0"/>
        <v>591.49210307084604</v>
      </c>
      <c r="H15" s="681">
        <v>47.588054901960788</v>
      </c>
      <c r="I15" s="682">
        <v>47.545217591717233</v>
      </c>
      <c r="J15" s="683">
        <f t="shared" si="1"/>
        <v>95.133272493678021</v>
      </c>
      <c r="K15" s="681">
        <v>38.462927760056161</v>
      </c>
      <c r="L15" s="682">
        <v>182.75930626607308</v>
      </c>
      <c r="M15" s="683">
        <f t="shared" si="5"/>
        <v>221.22223402612923</v>
      </c>
      <c r="N15" s="681">
        <v>86.646000000000001</v>
      </c>
      <c r="O15" s="682">
        <v>202.17399999999998</v>
      </c>
      <c r="P15" s="683">
        <f t="shared" si="2"/>
        <v>288.82</v>
      </c>
      <c r="Q15" s="681">
        <f t="shared" si="3"/>
        <v>-0.59501733798305168</v>
      </c>
      <c r="R15" s="681">
        <f t="shared" si="3"/>
        <v>28.130523857790337</v>
      </c>
      <c r="S15" s="683">
        <f t="shared" si="4"/>
        <v>27.535506519807285</v>
      </c>
      <c r="T15" s="684" t="s">
        <v>1142</v>
      </c>
      <c r="U15" s="680">
        <v>2063</v>
      </c>
      <c r="V15" s="680">
        <v>2063</v>
      </c>
    </row>
    <row r="16" spans="1:23" ht="25.15" customHeight="1">
      <c r="A16" s="933">
        <v>5</v>
      </c>
      <c r="B16" s="678" t="s">
        <v>879</v>
      </c>
      <c r="C16" s="679">
        <v>5092</v>
      </c>
      <c r="D16" s="680">
        <v>4169</v>
      </c>
      <c r="E16" s="681">
        <v>305.52000000000004</v>
      </c>
      <c r="F16" s="682">
        <v>595.03565642019771</v>
      </c>
      <c r="G16" s="683">
        <f t="shared" si="0"/>
        <v>900.55565642019769</v>
      </c>
      <c r="H16" s="681">
        <v>34.920454901960738</v>
      </c>
      <c r="I16" s="682">
        <v>39.048547922884836</v>
      </c>
      <c r="J16" s="683">
        <f t="shared" si="1"/>
        <v>73.969002824845575</v>
      </c>
      <c r="K16" s="681">
        <v>108.35938440455202</v>
      </c>
      <c r="L16" s="682">
        <v>369.32794368553499</v>
      </c>
      <c r="M16" s="683">
        <f t="shared" si="5"/>
        <v>477.68732809008702</v>
      </c>
      <c r="N16" s="681">
        <v>174.43200000000002</v>
      </c>
      <c r="O16" s="682">
        <v>407.00800000000004</v>
      </c>
      <c r="P16" s="683">
        <f t="shared" si="2"/>
        <v>581.44000000000005</v>
      </c>
      <c r="Q16" s="681">
        <f t="shared" si="3"/>
        <v>-31.152160693487247</v>
      </c>
      <c r="R16" s="681">
        <f t="shared" si="3"/>
        <v>1.368491608419788</v>
      </c>
      <c r="S16" s="683">
        <f t="shared" si="4"/>
        <v>-29.783669085067459</v>
      </c>
      <c r="T16" s="684" t="s">
        <v>1142</v>
      </c>
      <c r="U16" s="680">
        <v>4169</v>
      </c>
      <c r="V16" s="680">
        <v>4169</v>
      </c>
    </row>
    <row r="17" spans="1:22" ht="25.15" customHeight="1">
      <c r="A17" s="933">
        <v>6</v>
      </c>
      <c r="B17" s="678" t="s">
        <v>880</v>
      </c>
      <c r="C17" s="679">
        <v>3679</v>
      </c>
      <c r="D17" s="680">
        <v>3560</v>
      </c>
      <c r="E17" s="681">
        <v>220.74</v>
      </c>
      <c r="F17" s="682">
        <v>497.24882609796936</v>
      </c>
      <c r="G17" s="683">
        <f t="shared" si="0"/>
        <v>717.98882609796942</v>
      </c>
      <c r="H17" s="681">
        <v>32.194854901960781</v>
      </c>
      <c r="I17" s="682">
        <v>35.464411226143909</v>
      </c>
      <c r="J17" s="683">
        <f t="shared" si="1"/>
        <v>67.65926612810469</v>
      </c>
      <c r="K17" s="681">
        <v>90.551845272634239</v>
      </c>
      <c r="L17" s="682">
        <v>315.37718386195837</v>
      </c>
      <c r="M17" s="683">
        <f t="shared" si="5"/>
        <v>405.92902913459261</v>
      </c>
      <c r="N17" s="681">
        <v>148.78200000000001</v>
      </c>
      <c r="O17" s="682">
        <v>347.15800000000002</v>
      </c>
      <c r="P17" s="683">
        <f t="shared" si="2"/>
        <v>495.94000000000005</v>
      </c>
      <c r="Q17" s="681">
        <f t="shared" si="3"/>
        <v>-26.035299825404991</v>
      </c>
      <c r="R17" s="681">
        <f t="shared" si="3"/>
        <v>3.6835950881022654</v>
      </c>
      <c r="S17" s="683">
        <f t="shared" si="4"/>
        <v>-22.351704737302725</v>
      </c>
      <c r="T17" s="684" t="s">
        <v>1142</v>
      </c>
      <c r="U17" s="680">
        <v>3560</v>
      </c>
      <c r="V17" s="680">
        <v>3560</v>
      </c>
    </row>
    <row r="18" spans="1:22" ht="25.15" customHeight="1">
      <c r="A18" s="933">
        <v>7</v>
      </c>
      <c r="B18" s="678" t="s">
        <v>881</v>
      </c>
      <c r="C18" s="679">
        <v>3656</v>
      </c>
      <c r="D18" s="680">
        <v>3574</v>
      </c>
      <c r="E18" s="681">
        <v>219.36</v>
      </c>
      <c r="F18" s="682">
        <v>538.95630618511859</v>
      </c>
      <c r="G18" s="683">
        <f t="shared" si="0"/>
        <v>758.31630618511861</v>
      </c>
      <c r="H18" s="681">
        <v>32.027654901960744</v>
      </c>
      <c r="I18" s="682">
        <v>35.401358444493553</v>
      </c>
      <c r="J18" s="683">
        <f t="shared" si="1"/>
        <v>67.429013346454298</v>
      </c>
      <c r="K18" s="681">
        <v>98.147015105813338</v>
      </c>
      <c r="L18" s="682">
        <v>316.6174312142245</v>
      </c>
      <c r="M18" s="683">
        <f t="shared" si="5"/>
        <v>414.76444632003785</v>
      </c>
      <c r="N18" s="681">
        <v>150.108</v>
      </c>
      <c r="O18" s="682">
        <v>350.25200000000007</v>
      </c>
      <c r="P18" s="683">
        <f t="shared" si="2"/>
        <v>500.36000000000007</v>
      </c>
      <c r="Q18" s="681">
        <f t="shared" si="3"/>
        <v>-19.933329992225936</v>
      </c>
      <c r="R18" s="681">
        <f t="shared" si="3"/>
        <v>1.7667896587179825</v>
      </c>
      <c r="S18" s="683">
        <f t="shared" si="4"/>
        <v>-18.166540333507953</v>
      </c>
      <c r="T18" s="684" t="s">
        <v>1142</v>
      </c>
      <c r="U18" s="680">
        <v>3574</v>
      </c>
      <c r="V18" s="680">
        <v>3574</v>
      </c>
    </row>
    <row r="19" spans="1:22" ht="25.15" customHeight="1">
      <c r="A19" s="933">
        <v>8</v>
      </c>
      <c r="B19" s="678" t="s">
        <v>882</v>
      </c>
      <c r="C19" s="679">
        <v>2646</v>
      </c>
      <c r="D19" s="680">
        <v>2637</v>
      </c>
      <c r="E19" s="681">
        <v>158.76000000000002</v>
      </c>
      <c r="F19" s="682">
        <v>423.28100503594391</v>
      </c>
      <c r="G19" s="683">
        <f t="shared" si="0"/>
        <v>582.04100503594395</v>
      </c>
      <c r="H19" s="681">
        <v>27.420454901960795</v>
      </c>
      <c r="I19" s="682">
        <v>29.585284119849348</v>
      </c>
      <c r="J19" s="683">
        <f t="shared" si="1"/>
        <v>57.005739021810143</v>
      </c>
      <c r="K19" s="681">
        <v>77.081883482030079</v>
      </c>
      <c r="L19" s="682">
        <v>233.60944770898433</v>
      </c>
      <c r="M19" s="683">
        <f t="shared" si="5"/>
        <v>310.6913311910144</v>
      </c>
      <c r="N19" s="681">
        <v>110.75399999999999</v>
      </c>
      <c r="O19" s="682">
        <v>258.42600000000004</v>
      </c>
      <c r="P19" s="683">
        <f t="shared" si="2"/>
        <v>369.18000000000006</v>
      </c>
      <c r="Q19" s="681">
        <f t="shared" si="3"/>
        <v>-6.2516616160091161</v>
      </c>
      <c r="R19" s="681">
        <f t="shared" si="3"/>
        <v>4.7687318288336655</v>
      </c>
      <c r="S19" s="683">
        <f t="shared" si="4"/>
        <v>-1.4829297871754505</v>
      </c>
      <c r="T19" s="684" t="s">
        <v>1142</v>
      </c>
      <c r="U19" s="680">
        <v>2637</v>
      </c>
      <c r="V19" s="680">
        <v>2637</v>
      </c>
    </row>
    <row r="20" spans="1:22" ht="25.15" customHeight="1">
      <c r="A20" s="933">
        <v>9</v>
      </c>
      <c r="B20" s="678" t="s">
        <v>883</v>
      </c>
      <c r="C20" s="679">
        <v>2261</v>
      </c>
      <c r="D20" s="680">
        <v>1945</v>
      </c>
      <c r="E20" s="681">
        <v>135.66</v>
      </c>
      <c r="F20" s="682">
        <v>395.98264722256141</v>
      </c>
      <c r="G20" s="683">
        <f t="shared" si="0"/>
        <v>531.64264722256144</v>
      </c>
      <c r="H20" s="681">
        <v>24.583654901960799</v>
      </c>
      <c r="I20" s="682">
        <v>25.765006233640605</v>
      </c>
      <c r="J20" s="683">
        <f t="shared" si="1"/>
        <v>50.348661135601404</v>
      </c>
      <c r="K20" s="681">
        <v>72.110696938841755</v>
      </c>
      <c r="L20" s="682">
        <v>172.30579286840143</v>
      </c>
      <c r="M20" s="683">
        <f t="shared" si="5"/>
        <v>244.41648980724318</v>
      </c>
      <c r="N20" s="681">
        <v>81.69</v>
      </c>
      <c r="O20" s="682">
        <v>190.61</v>
      </c>
      <c r="P20" s="683">
        <f t="shared" si="2"/>
        <v>272.3</v>
      </c>
      <c r="Q20" s="681">
        <f t="shared" si="3"/>
        <v>15.004351840802556</v>
      </c>
      <c r="R20" s="681">
        <f t="shared" si="3"/>
        <v>7.4607991020420172</v>
      </c>
      <c r="S20" s="683">
        <f t="shared" si="4"/>
        <v>22.465150942844573</v>
      </c>
      <c r="T20" s="684" t="s">
        <v>1142</v>
      </c>
      <c r="U20" s="680">
        <v>1945</v>
      </c>
      <c r="V20" s="680">
        <v>1945</v>
      </c>
    </row>
    <row r="21" spans="1:22" ht="25.15" customHeight="1">
      <c r="A21" s="933">
        <v>10</v>
      </c>
      <c r="B21" s="678" t="s">
        <v>884</v>
      </c>
      <c r="C21" s="679">
        <v>1262</v>
      </c>
      <c r="D21" s="680">
        <v>1120</v>
      </c>
      <c r="E21" s="681">
        <v>75.72</v>
      </c>
      <c r="F21" s="682">
        <v>259.46850688014683</v>
      </c>
      <c r="G21" s="683">
        <f t="shared" si="0"/>
        <v>335.18850688014686</v>
      </c>
      <c r="H21" s="681">
        <v>21.25805490196079</v>
      </c>
      <c r="I21" s="682">
        <v>21.456821084891345</v>
      </c>
      <c r="J21" s="683">
        <f t="shared" si="1"/>
        <v>42.714875986852135</v>
      </c>
      <c r="K21" s="681">
        <v>47.250693928241411</v>
      </c>
      <c r="L21" s="682">
        <v>99.219788181290269</v>
      </c>
      <c r="M21" s="683">
        <f t="shared" si="5"/>
        <v>146.47048210953167</v>
      </c>
      <c r="N21" s="681">
        <v>50.075999999999993</v>
      </c>
      <c r="O21" s="682">
        <v>116.84399999999999</v>
      </c>
      <c r="P21" s="683">
        <f t="shared" si="2"/>
        <v>166.92</v>
      </c>
      <c r="Q21" s="681">
        <f t="shared" si="3"/>
        <v>18.4327488302022</v>
      </c>
      <c r="R21" s="681">
        <f t="shared" si="3"/>
        <v>3.8326092661816205</v>
      </c>
      <c r="S21" s="683">
        <f t="shared" si="4"/>
        <v>22.265358096383821</v>
      </c>
      <c r="T21" s="684" t="s">
        <v>1142</v>
      </c>
      <c r="U21" s="680">
        <v>1120</v>
      </c>
      <c r="V21" s="680">
        <v>1120</v>
      </c>
    </row>
    <row r="22" spans="1:22" ht="25.15" customHeight="1">
      <c r="A22" s="933">
        <v>11</v>
      </c>
      <c r="B22" s="678" t="s">
        <v>885</v>
      </c>
      <c r="C22" s="679">
        <v>4306</v>
      </c>
      <c r="D22" s="680">
        <v>4103</v>
      </c>
      <c r="E22" s="681">
        <v>258.36</v>
      </c>
      <c r="F22" s="682">
        <v>615.04749841985529</v>
      </c>
      <c r="G22" s="683">
        <f t="shared" si="0"/>
        <v>873.4074984198553</v>
      </c>
      <c r="H22" s="681">
        <v>34.90765490196074</v>
      </c>
      <c r="I22" s="682">
        <v>39.097044058824054</v>
      </c>
      <c r="J22" s="683">
        <f t="shared" si="1"/>
        <v>74.004698960784793</v>
      </c>
      <c r="K22" s="681">
        <v>112.00365488899629</v>
      </c>
      <c r="L22" s="682">
        <v>363.48106331056607</v>
      </c>
      <c r="M22" s="683">
        <f t="shared" si="5"/>
        <v>475.48471819956239</v>
      </c>
      <c r="N22" s="681">
        <v>172.44299999999998</v>
      </c>
      <c r="O22" s="682">
        <v>402.36699999999996</v>
      </c>
      <c r="P22" s="683">
        <f t="shared" si="2"/>
        <v>574.80999999999995</v>
      </c>
      <c r="Q22" s="681">
        <f t="shared" si="3"/>
        <v>-25.531690209042949</v>
      </c>
      <c r="R22" s="681">
        <f t="shared" si="3"/>
        <v>0.21110736939016306</v>
      </c>
      <c r="S22" s="683">
        <f t="shared" si="4"/>
        <v>-25.320582839652786</v>
      </c>
      <c r="T22" s="684" t="s">
        <v>1142</v>
      </c>
      <c r="U22" s="680">
        <v>4103</v>
      </c>
      <c r="V22" s="680">
        <v>4103</v>
      </c>
    </row>
    <row r="23" spans="1:22" ht="25.15" customHeight="1">
      <c r="A23" s="933">
        <v>12</v>
      </c>
      <c r="B23" s="678" t="s">
        <v>886</v>
      </c>
      <c r="C23" s="679">
        <v>4699</v>
      </c>
      <c r="D23" s="680">
        <v>4525</v>
      </c>
      <c r="E23" s="681">
        <v>281.94</v>
      </c>
      <c r="F23" s="682">
        <v>642.57681941342742</v>
      </c>
      <c r="G23" s="683">
        <f t="shared" si="0"/>
        <v>924.51681941342736</v>
      </c>
      <c r="H23" s="681">
        <v>36.796854901960785</v>
      </c>
      <c r="I23" s="682">
        <v>41.414925890636084</v>
      </c>
      <c r="J23" s="683">
        <f t="shared" si="1"/>
        <v>78.211780792596869</v>
      </c>
      <c r="K23" s="681">
        <v>117.0169011436581</v>
      </c>
      <c r="L23" s="682">
        <v>400.86566207173081</v>
      </c>
      <c r="M23" s="683">
        <f t="shared" si="5"/>
        <v>517.88256321538893</v>
      </c>
      <c r="N23" s="681">
        <v>190.05</v>
      </c>
      <c r="O23" s="682">
        <v>443.45</v>
      </c>
      <c r="P23" s="683">
        <f t="shared" si="2"/>
        <v>633.5</v>
      </c>
      <c r="Q23" s="681">
        <f t="shared" si="3"/>
        <v>-36.236243954381109</v>
      </c>
      <c r="R23" s="681">
        <f t="shared" si="3"/>
        <v>-1.1694120376330943</v>
      </c>
      <c r="S23" s="683">
        <f t="shared" si="4"/>
        <v>-37.405655992014204</v>
      </c>
      <c r="T23" s="684" t="s">
        <v>1142</v>
      </c>
      <c r="U23" s="680">
        <v>4525</v>
      </c>
      <c r="V23" s="680">
        <v>4525</v>
      </c>
    </row>
    <row r="24" spans="1:22" ht="25.15" customHeight="1">
      <c r="A24" s="933">
        <v>13</v>
      </c>
      <c r="B24" s="678" t="s">
        <v>887</v>
      </c>
      <c r="C24" s="679">
        <v>2977</v>
      </c>
      <c r="D24" s="680">
        <v>2785</v>
      </c>
      <c r="E24" s="681">
        <v>178.62</v>
      </c>
      <c r="F24" s="682">
        <v>448.41873955077807</v>
      </c>
      <c r="G24" s="683">
        <f t="shared" si="0"/>
        <v>627.03873955077802</v>
      </c>
      <c r="H24" s="681">
        <v>29.290854901960785</v>
      </c>
      <c r="I24" s="682">
        <v>31.143739368816938</v>
      </c>
      <c r="J24" s="683">
        <f t="shared" si="1"/>
        <v>60.434594270777723</v>
      </c>
      <c r="K24" s="681">
        <v>81.659608208208397</v>
      </c>
      <c r="L24" s="682">
        <v>246.72063400436912</v>
      </c>
      <c r="M24" s="683">
        <f t="shared" si="5"/>
        <v>328.38024221257751</v>
      </c>
      <c r="N24" s="681">
        <v>116.97</v>
      </c>
      <c r="O24" s="682">
        <v>272.93</v>
      </c>
      <c r="P24" s="683">
        <f t="shared" si="2"/>
        <v>389.9</v>
      </c>
      <c r="Q24" s="681">
        <f t="shared" si="3"/>
        <v>-6.0195368898308175</v>
      </c>
      <c r="R24" s="681">
        <f t="shared" si="3"/>
        <v>4.9343733731860198</v>
      </c>
      <c r="S24" s="683">
        <f t="shared" si="4"/>
        <v>-1.0851635166447977</v>
      </c>
      <c r="T24" s="684" t="s">
        <v>1142</v>
      </c>
      <c r="U24" s="680">
        <v>2785</v>
      </c>
      <c r="V24" s="680">
        <v>2785</v>
      </c>
    </row>
    <row r="25" spans="1:22" ht="25.15" customHeight="1">
      <c r="A25" s="933">
        <v>14</v>
      </c>
      <c r="B25" s="678" t="s">
        <v>888</v>
      </c>
      <c r="C25" s="679">
        <v>1561</v>
      </c>
      <c r="D25" s="680">
        <v>1555</v>
      </c>
      <c r="E25" s="681">
        <v>93.660000000000011</v>
      </c>
      <c r="F25" s="682">
        <v>212.85119660767572</v>
      </c>
      <c r="G25" s="683">
        <f t="shared" si="0"/>
        <v>306.51119660767574</v>
      </c>
      <c r="H25" s="681">
        <v>22.528854901960784</v>
      </c>
      <c r="I25" s="682">
        <v>23.259307246345429</v>
      </c>
      <c r="J25" s="683">
        <f t="shared" si="1"/>
        <v>45.788162148306213</v>
      </c>
      <c r="K25" s="681">
        <v>38.761416035029256</v>
      </c>
      <c r="L25" s="682">
        <v>137.75604519813069</v>
      </c>
      <c r="M25" s="683">
        <f t="shared" si="5"/>
        <v>176.51746123315996</v>
      </c>
      <c r="N25" s="681">
        <v>65.31</v>
      </c>
      <c r="O25" s="682">
        <v>152.38999999999999</v>
      </c>
      <c r="P25" s="683">
        <f t="shared" si="2"/>
        <v>217.7</v>
      </c>
      <c r="Q25" s="681">
        <f t="shared" si="3"/>
        <v>-4.0197290630099616</v>
      </c>
      <c r="R25" s="681">
        <f t="shared" si="3"/>
        <v>8.6253524444761354</v>
      </c>
      <c r="S25" s="683">
        <f t="shared" si="4"/>
        <v>4.6056233814661738</v>
      </c>
      <c r="T25" s="684" t="s">
        <v>1142</v>
      </c>
      <c r="U25" s="680">
        <v>1555</v>
      </c>
      <c r="V25" s="680">
        <v>1555</v>
      </c>
    </row>
    <row r="26" spans="1:22" ht="25.15" customHeight="1">
      <c r="A26" s="933">
        <v>15</v>
      </c>
      <c r="B26" s="678" t="s">
        <v>889</v>
      </c>
      <c r="C26" s="679">
        <v>2613</v>
      </c>
      <c r="D26" s="680">
        <v>2511</v>
      </c>
      <c r="E26" s="681">
        <v>156.78</v>
      </c>
      <c r="F26" s="682">
        <v>400.75836975486988</v>
      </c>
      <c r="G26" s="683">
        <f t="shared" si="0"/>
        <v>557.5383697548699</v>
      </c>
      <c r="H26" s="681">
        <v>27.266854901960755</v>
      </c>
      <c r="I26" s="682">
        <v>29.389390998351075</v>
      </c>
      <c r="J26" s="683">
        <f t="shared" si="1"/>
        <v>56.656245900311831</v>
      </c>
      <c r="K26" s="681">
        <v>72.980383230922456</v>
      </c>
      <c r="L26" s="682">
        <v>222.44722153858919</v>
      </c>
      <c r="M26" s="683">
        <f t="shared" si="5"/>
        <v>295.42760476951162</v>
      </c>
      <c r="N26" s="681">
        <v>105.462</v>
      </c>
      <c r="O26" s="682">
        <v>246.07800000000003</v>
      </c>
      <c r="P26" s="683">
        <f t="shared" si="2"/>
        <v>351.54</v>
      </c>
      <c r="Q26" s="681">
        <f t="shared" si="3"/>
        <v>-5.2147618671167919</v>
      </c>
      <c r="R26" s="681">
        <f t="shared" si="3"/>
        <v>5.7586125369402339</v>
      </c>
      <c r="S26" s="683">
        <f t="shared" si="4"/>
        <v>0.54385066982344199</v>
      </c>
      <c r="T26" s="684" t="s">
        <v>1142</v>
      </c>
      <c r="U26" s="680">
        <v>2511</v>
      </c>
      <c r="V26" s="680">
        <v>2511</v>
      </c>
    </row>
    <row r="27" spans="1:22" ht="25.15" customHeight="1">
      <c r="A27" s="933">
        <v>16</v>
      </c>
      <c r="B27" s="678" t="s">
        <v>890</v>
      </c>
      <c r="C27" s="679">
        <v>5049</v>
      </c>
      <c r="D27" s="680">
        <v>4996</v>
      </c>
      <c r="E27" s="681">
        <v>302.94</v>
      </c>
      <c r="F27" s="682">
        <v>683.2561408274745</v>
      </c>
      <c r="G27" s="683">
        <f t="shared" si="0"/>
        <v>986.19614082747444</v>
      </c>
      <c r="H27" s="681">
        <v>38.377254901960839</v>
      </c>
      <c r="I27" s="682">
        <v>43.427937785314725</v>
      </c>
      <c r="J27" s="683">
        <f t="shared" si="1"/>
        <v>81.805192687275564</v>
      </c>
      <c r="K27" s="681">
        <v>124.4248374225359</v>
      </c>
      <c r="L27" s="682">
        <v>442.59112656582698</v>
      </c>
      <c r="M27" s="683">
        <f t="shared" si="5"/>
        <v>567.01596398836284</v>
      </c>
      <c r="N27" s="681">
        <v>209.83199999999999</v>
      </c>
      <c r="O27" s="682">
        <v>489.608</v>
      </c>
      <c r="P27" s="683">
        <f t="shared" si="2"/>
        <v>699.44</v>
      </c>
      <c r="Q27" s="681">
        <f t="shared" si="3"/>
        <v>-47.029907675503239</v>
      </c>
      <c r="R27" s="681">
        <f t="shared" si="3"/>
        <v>-3.5889356488582962</v>
      </c>
      <c r="S27" s="683">
        <f t="shared" si="4"/>
        <v>-50.618843324361535</v>
      </c>
      <c r="T27" s="684" t="s">
        <v>1142</v>
      </c>
      <c r="U27" s="680">
        <v>4996</v>
      </c>
      <c r="V27" s="680">
        <v>4996</v>
      </c>
    </row>
    <row r="28" spans="1:22" ht="25.15" customHeight="1">
      <c r="A28" s="933">
        <v>17</v>
      </c>
      <c r="B28" s="678" t="s">
        <v>891</v>
      </c>
      <c r="C28" s="679">
        <v>2583</v>
      </c>
      <c r="D28" s="680">
        <v>2539</v>
      </c>
      <c r="E28" s="681">
        <v>154.98000000000002</v>
      </c>
      <c r="F28" s="682">
        <v>364.43009663858908</v>
      </c>
      <c r="G28" s="683">
        <f t="shared" si="0"/>
        <v>519.41009663858904</v>
      </c>
      <c r="H28" s="681">
        <v>27.112854901960759</v>
      </c>
      <c r="I28" s="682">
        <v>29.225669978807161</v>
      </c>
      <c r="J28" s="683">
        <f t="shared" si="1"/>
        <v>56.33852488076792</v>
      </c>
      <c r="K28" s="681">
        <v>66.364797645609613</v>
      </c>
      <c r="L28" s="682">
        <v>224.92771624312144</v>
      </c>
      <c r="M28" s="683">
        <f t="shared" si="5"/>
        <v>291.29251388873104</v>
      </c>
      <c r="N28" s="681">
        <v>106.63800000000001</v>
      </c>
      <c r="O28" s="682">
        <v>248.82200000000003</v>
      </c>
      <c r="P28" s="683">
        <f t="shared" si="2"/>
        <v>355.46000000000004</v>
      </c>
      <c r="Q28" s="681">
        <f t="shared" si="3"/>
        <v>-13.160347452429633</v>
      </c>
      <c r="R28" s="681">
        <f t="shared" si="3"/>
        <v>5.3313862219285681</v>
      </c>
      <c r="S28" s="683">
        <f t="shared" si="4"/>
        <v>-7.828961230501065</v>
      </c>
      <c r="T28" s="684" t="s">
        <v>1142</v>
      </c>
      <c r="U28" s="680">
        <v>2539</v>
      </c>
      <c r="V28" s="680">
        <v>2539</v>
      </c>
    </row>
    <row r="29" spans="1:22" ht="25.15" customHeight="1">
      <c r="A29" s="933">
        <v>18</v>
      </c>
      <c r="B29" s="678" t="s">
        <v>892</v>
      </c>
      <c r="C29" s="679">
        <v>3144</v>
      </c>
      <c r="D29" s="680">
        <v>2942</v>
      </c>
      <c r="E29" s="681">
        <v>188.64000000000001</v>
      </c>
      <c r="F29" s="682">
        <v>379.72581950727744</v>
      </c>
      <c r="G29" s="683">
        <f t="shared" si="0"/>
        <v>568.36581950727748</v>
      </c>
      <c r="H29" s="681">
        <v>29.796854901960785</v>
      </c>
      <c r="I29" s="682">
        <v>32.343053044277838</v>
      </c>
      <c r="J29" s="683">
        <f t="shared" si="1"/>
        <v>62.139907946238623</v>
      </c>
      <c r="K29" s="681">
        <v>69.150235957063117</v>
      </c>
      <c r="L29" s="682">
        <v>260.62912216906784</v>
      </c>
      <c r="M29" s="683">
        <f t="shared" si="5"/>
        <v>329.77935812613094</v>
      </c>
      <c r="N29" s="681">
        <v>121.05</v>
      </c>
      <c r="O29" s="682">
        <v>282.45</v>
      </c>
      <c r="P29" s="683">
        <f t="shared" si="2"/>
        <v>403.5</v>
      </c>
      <c r="Q29" s="681">
        <f t="shared" si="3"/>
        <v>-22.102909140976095</v>
      </c>
      <c r="R29" s="681">
        <f t="shared" si="3"/>
        <v>10.52217521334569</v>
      </c>
      <c r="S29" s="683">
        <f t="shared" si="4"/>
        <v>-11.580733927630405</v>
      </c>
      <c r="T29" s="684" t="s">
        <v>1142</v>
      </c>
      <c r="U29" s="680">
        <v>2942</v>
      </c>
      <c r="V29" s="680">
        <v>2942</v>
      </c>
    </row>
    <row r="30" spans="1:22" ht="25.15" customHeight="1">
      <c r="A30" s="933">
        <v>19</v>
      </c>
      <c r="B30" s="678" t="s">
        <v>893</v>
      </c>
      <c r="C30" s="679">
        <v>2122</v>
      </c>
      <c r="D30" s="680">
        <v>1849</v>
      </c>
      <c r="E30" s="681">
        <v>127.32000000000001</v>
      </c>
      <c r="F30" s="682">
        <v>343.84457190104109</v>
      </c>
      <c r="G30" s="683">
        <f t="shared" si="0"/>
        <v>471.16457190104109</v>
      </c>
      <c r="H30" s="681">
        <v>24.959654901960789</v>
      </c>
      <c r="I30" s="682">
        <v>26.619890311816135</v>
      </c>
      <c r="J30" s="683">
        <f t="shared" si="1"/>
        <v>51.579545213776925</v>
      </c>
      <c r="K30" s="681">
        <v>62.616056264924751</v>
      </c>
      <c r="L30" s="682">
        <v>163.80123959571938</v>
      </c>
      <c r="M30" s="683">
        <f t="shared" si="5"/>
        <v>226.41729586064412</v>
      </c>
      <c r="N30" s="681">
        <v>77.658000000000001</v>
      </c>
      <c r="O30" s="682">
        <v>181.202</v>
      </c>
      <c r="P30" s="683">
        <f t="shared" si="2"/>
        <v>258.86</v>
      </c>
      <c r="Q30" s="681">
        <f t="shared" si="3"/>
        <v>9.9177111668855389</v>
      </c>
      <c r="R30" s="681">
        <f t="shared" si="3"/>
        <v>9.2191299075355175</v>
      </c>
      <c r="S30" s="683">
        <f t="shared" si="4"/>
        <v>19.136841074421056</v>
      </c>
      <c r="T30" s="684" t="s">
        <v>1142</v>
      </c>
      <c r="U30" s="680">
        <v>1849</v>
      </c>
      <c r="V30" s="680">
        <v>1849</v>
      </c>
    </row>
    <row r="31" spans="1:22" ht="25.15" customHeight="1">
      <c r="A31" s="933">
        <v>20</v>
      </c>
      <c r="B31" s="678" t="s">
        <v>894</v>
      </c>
      <c r="C31" s="679">
        <v>1068</v>
      </c>
      <c r="D31" s="680">
        <v>1043</v>
      </c>
      <c r="E31" s="681">
        <v>64.08</v>
      </c>
      <c r="F31" s="682">
        <v>161.36875870088727</v>
      </c>
      <c r="G31" s="683">
        <f t="shared" si="0"/>
        <v>225.44875870088725</v>
      </c>
      <c r="H31" s="681">
        <v>20.267254901960783</v>
      </c>
      <c r="I31" s="682">
        <v>20.416358491840867</v>
      </c>
      <c r="J31" s="683">
        <f t="shared" si="1"/>
        <v>40.68361339380165</v>
      </c>
      <c r="K31" s="681">
        <v>29.386170671101496</v>
      </c>
      <c r="L31" s="682">
        <v>92.398427743826574</v>
      </c>
      <c r="M31" s="683">
        <f t="shared" si="5"/>
        <v>121.78459841492807</v>
      </c>
      <c r="N31" s="681">
        <v>44.048999999999999</v>
      </c>
      <c r="O31" s="682">
        <v>102.78099999999999</v>
      </c>
      <c r="P31" s="683">
        <f t="shared" si="2"/>
        <v>146.82999999999998</v>
      </c>
      <c r="Q31" s="681">
        <f t="shared" si="3"/>
        <v>5.6044255730622794</v>
      </c>
      <c r="R31" s="681">
        <f t="shared" si="3"/>
        <v>10.033786235667449</v>
      </c>
      <c r="S31" s="683">
        <f t="shared" si="4"/>
        <v>15.638211808729729</v>
      </c>
      <c r="T31" s="684" t="s">
        <v>1142</v>
      </c>
      <c r="U31" s="680">
        <v>1043</v>
      </c>
      <c r="V31" s="680">
        <v>1043</v>
      </c>
    </row>
    <row r="32" spans="1:22" ht="25.15" customHeight="1">
      <c r="A32" s="933">
        <v>21</v>
      </c>
      <c r="B32" s="678" t="s">
        <v>895</v>
      </c>
      <c r="C32" s="679">
        <v>2043</v>
      </c>
      <c r="D32" s="680">
        <v>1838</v>
      </c>
      <c r="E32" s="681">
        <v>122.58000000000001</v>
      </c>
      <c r="F32" s="682">
        <v>257.553747612123</v>
      </c>
      <c r="G32" s="683">
        <f t="shared" si="0"/>
        <v>380.13374761212299</v>
      </c>
      <c r="H32" s="681">
        <v>24.836454901960792</v>
      </c>
      <c r="I32" s="682">
        <v>25.933091627017205</v>
      </c>
      <c r="J32" s="683">
        <f t="shared" si="1"/>
        <v>50.769546528977997</v>
      </c>
      <c r="K32" s="681">
        <v>46.902005352477381</v>
      </c>
      <c r="L32" s="682">
        <v>162.82675953322459</v>
      </c>
      <c r="M32" s="683">
        <f t="shared" si="5"/>
        <v>209.72876488570196</v>
      </c>
      <c r="N32" s="681">
        <v>76.691999999999993</v>
      </c>
      <c r="O32" s="682">
        <v>178.94799999999998</v>
      </c>
      <c r="P32" s="683">
        <f t="shared" si="2"/>
        <v>255.64</v>
      </c>
      <c r="Q32" s="681">
        <f t="shared" si="3"/>
        <v>-4.9535397455618266</v>
      </c>
      <c r="R32" s="681">
        <f t="shared" si="3"/>
        <v>9.8118511602418153</v>
      </c>
      <c r="S32" s="683">
        <f t="shared" si="4"/>
        <v>4.8583114146799886</v>
      </c>
      <c r="T32" s="684" t="s">
        <v>1142</v>
      </c>
      <c r="U32" s="680">
        <v>1838</v>
      </c>
      <c r="V32" s="680">
        <v>1838</v>
      </c>
    </row>
    <row r="33" spans="1:28" ht="25.15" customHeight="1">
      <c r="A33" s="933">
        <v>22</v>
      </c>
      <c r="B33" s="678" t="s">
        <v>896</v>
      </c>
      <c r="C33" s="679">
        <v>2086</v>
      </c>
      <c r="D33" s="680">
        <v>1926</v>
      </c>
      <c r="E33" s="681">
        <v>125.16000000000001</v>
      </c>
      <c r="F33" s="682">
        <v>399.05967281670087</v>
      </c>
      <c r="G33" s="683">
        <f t="shared" si="0"/>
        <v>524.21967281670084</v>
      </c>
      <c r="H33" s="681">
        <v>24.146454901960766</v>
      </c>
      <c r="I33" s="682">
        <v>25.40397965079606</v>
      </c>
      <c r="J33" s="683">
        <f t="shared" si="1"/>
        <v>49.550434552756826</v>
      </c>
      <c r="K33" s="681">
        <v>72.671040836859433</v>
      </c>
      <c r="L33" s="682">
        <v>170.62260003318309</v>
      </c>
      <c r="M33" s="683">
        <f t="shared" si="5"/>
        <v>243.29364087004251</v>
      </c>
      <c r="N33" s="681">
        <v>80.891999999999996</v>
      </c>
      <c r="O33" s="682">
        <v>188.74799999999999</v>
      </c>
      <c r="P33" s="683">
        <f t="shared" si="2"/>
        <v>269.64</v>
      </c>
      <c r="Q33" s="681">
        <f t="shared" si="3"/>
        <v>15.925495738820203</v>
      </c>
      <c r="R33" s="681">
        <f t="shared" si="3"/>
        <v>7.2785796839791601</v>
      </c>
      <c r="S33" s="683">
        <f t="shared" si="4"/>
        <v>23.204075422799363</v>
      </c>
      <c r="T33" s="684" t="s">
        <v>1142</v>
      </c>
      <c r="U33" s="680">
        <v>1926</v>
      </c>
      <c r="V33" s="680">
        <v>1926</v>
      </c>
    </row>
    <row r="34" spans="1:28" ht="25.15" customHeight="1">
      <c r="A34" s="933">
        <v>23</v>
      </c>
      <c r="B34" s="678" t="s">
        <v>897</v>
      </c>
      <c r="C34" s="679">
        <v>2972</v>
      </c>
      <c r="D34" s="680">
        <v>2759</v>
      </c>
      <c r="E34" s="681">
        <v>178.32000000000002</v>
      </c>
      <c r="F34" s="682">
        <v>480.99944880785273</v>
      </c>
      <c r="G34" s="683">
        <f t="shared" si="0"/>
        <v>659.31944880785272</v>
      </c>
      <c r="H34" s="681">
        <v>29.014054901960776</v>
      </c>
      <c r="I34" s="682">
        <v>31.340919198892948</v>
      </c>
      <c r="J34" s="683">
        <f t="shared" si="1"/>
        <v>60.354974100853724</v>
      </c>
      <c r="K34" s="681">
        <v>87.59274105574184</v>
      </c>
      <c r="L34" s="682">
        <v>244.41731749301775</v>
      </c>
      <c r="M34" s="683">
        <f t="shared" si="5"/>
        <v>332.01005854875962</v>
      </c>
      <c r="N34" s="681">
        <v>115.87799999999999</v>
      </c>
      <c r="O34" s="682">
        <v>270.38200000000001</v>
      </c>
      <c r="P34" s="683">
        <f t="shared" si="2"/>
        <v>386.26</v>
      </c>
      <c r="Q34" s="681">
        <f t="shared" si="3"/>
        <v>0.72879595770262995</v>
      </c>
      <c r="R34" s="681">
        <f t="shared" si="3"/>
        <v>5.3762366919107194</v>
      </c>
      <c r="S34" s="683">
        <f t="shared" si="4"/>
        <v>6.1050326496133493</v>
      </c>
      <c r="T34" s="684" t="s">
        <v>1142</v>
      </c>
      <c r="U34" s="680">
        <v>2759</v>
      </c>
      <c r="V34" s="680">
        <v>2759</v>
      </c>
    </row>
    <row r="35" spans="1:28" ht="25.15" customHeight="1">
      <c r="A35" s="933">
        <v>24</v>
      </c>
      <c r="B35" s="678" t="s">
        <v>898</v>
      </c>
      <c r="C35" s="679">
        <v>3953</v>
      </c>
      <c r="D35" s="680">
        <v>3254</v>
      </c>
      <c r="E35" s="681">
        <v>237.18</v>
      </c>
      <c r="F35" s="682">
        <v>701.65124056580453</v>
      </c>
      <c r="G35" s="683">
        <f t="shared" si="0"/>
        <v>938.83124056580459</v>
      </c>
      <c r="H35" s="681">
        <v>29.792054901960796</v>
      </c>
      <c r="I35" s="682">
        <v>32.659498097806591</v>
      </c>
      <c r="J35" s="683">
        <f t="shared" si="1"/>
        <v>62.451552999767387</v>
      </c>
      <c r="K35" s="681">
        <v>127.7746899266658</v>
      </c>
      <c r="L35" s="682">
        <v>288.26892030528444</v>
      </c>
      <c r="M35" s="683">
        <f t="shared" si="5"/>
        <v>416.04361023195025</v>
      </c>
      <c r="N35" s="681">
        <v>136.66800000000001</v>
      </c>
      <c r="O35" s="682">
        <v>318.892</v>
      </c>
      <c r="P35" s="683">
        <f t="shared" si="2"/>
        <v>455.56</v>
      </c>
      <c r="Q35" s="681">
        <f t="shared" si="3"/>
        <v>20.898744828626604</v>
      </c>
      <c r="R35" s="681">
        <f t="shared" si="3"/>
        <v>2.0364184030910337</v>
      </c>
      <c r="S35" s="683">
        <f t="shared" si="4"/>
        <v>22.935163231717638</v>
      </c>
      <c r="T35" s="684" t="s">
        <v>1142</v>
      </c>
      <c r="U35" s="680">
        <v>3254</v>
      </c>
      <c r="V35" s="680">
        <v>3254</v>
      </c>
    </row>
    <row r="36" spans="1:28" ht="25.15" customHeight="1">
      <c r="A36" s="933">
        <v>25</v>
      </c>
      <c r="B36" s="678" t="s">
        <v>899</v>
      </c>
      <c r="C36" s="679">
        <v>511</v>
      </c>
      <c r="D36" s="680">
        <v>2594</v>
      </c>
      <c r="E36" s="681">
        <v>30.660000000000004</v>
      </c>
      <c r="F36" s="682">
        <v>438.15950409525743</v>
      </c>
      <c r="G36" s="683">
        <f t="shared" si="0"/>
        <v>468.81950409525746</v>
      </c>
      <c r="H36" s="681">
        <v>16.062054901960806</v>
      </c>
      <c r="I36" s="682">
        <v>18.875871562309385</v>
      </c>
      <c r="J36" s="683">
        <f t="shared" si="1"/>
        <v>34.937926464270191</v>
      </c>
      <c r="K36" s="681">
        <v>79.791342959854063</v>
      </c>
      <c r="L36" s="682">
        <v>229.80011655559551</v>
      </c>
      <c r="M36" s="683">
        <f t="shared" si="5"/>
        <v>309.59145951544957</v>
      </c>
      <c r="N36" s="681">
        <v>93.384</v>
      </c>
      <c r="O36" s="682">
        <v>217.89599999999999</v>
      </c>
      <c r="P36" s="683">
        <f t="shared" si="2"/>
        <v>311.27999999999997</v>
      </c>
      <c r="Q36" s="681">
        <f t="shared" si="3"/>
        <v>2.4693978618148691</v>
      </c>
      <c r="R36" s="681">
        <f t="shared" si="3"/>
        <v>30.779988117904907</v>
      </c>
      <c r="S36" s="683">
        <f t="shared" si="4"/>
        <v>33.249385979719776</v>
      </c>
      <c r="T36" s="684" t="s">
        <v>1142</v>
      </c>
      <c r="U36" s="680">
        <v>2594</v>
      </c>
      <c r="V36" s="680">
        <v>2594</v>
      </c>
      <c r="X36" s="674">
        <f>N36/4</f>
        <v>23.346</v>
      </c>
      <c r="Y36" s="674">
        <f>O36/4</f>
        <v>54.473999999999997</v>
      </c>
      <c r="AA36" s="674">
        <f>X36*3</f>
        <v>70.037999999999997</v>
      </c>
      <c r="AB36" s="674">
        <f>Y36*3</f>
        <v>163.422</v>
      </c>
    </row>
    <row r="37" spans="1:28" ht="25.15" customHeight="1">
      <c r="A37" s="933">
        <v>26</v>
      </c>
      <c r="B37" s="678" t="s">
        <v>900</v>
      </c>
      <c r="C37" s="679">
        <v>2625</v>
      </c>
      <c r="D37" s="680">
        <v>2363</v>
      </c>
      <c r="E37" s="681">
        <v>157.5</v>
      </c>
      <c r="F37" s="682">
        <v>452.15885298481686</v>
      </c>
      <c r="G37" s="683">
        <f t="shared" si="0"/>
        <v>609.6588529848168</v>
      </c>
      <c r="H37" s="681">
        <v>26.886854901960788</v>
      </c>
      <c r="I37" s="682">
        <v>28.641671294008319</v>
      </c>
      <c r="J37" s="683">
        <f t="shared" si="1"/>
        <v>55.528526195969107</v>
      </c>
      <c r="K37" s="681">
        <v>82.340704181101557</v>
      </c>
      <c r="L37" s="682">
        <v>209.33603524320441</v>
      </c>
      <c r="M37" s="683">
        <f t="shared" si="5"/>
        <v>291.67673942430599</v>
      </c>
      <c r="N37" s="681">
        <v>85.067999999999998</v>
      </c>
      <c r="O37" s="682">
        <v>198.49200000000002</v>
      </c>
      <c r="P37" s="683">
        <f t="shared" si="2"/>
        <v>283.56</v>
      </c>
      <c r="Q37" s="681">
        <f t="shared" si="3"/>
        <v>24.159559083062348</v>
      </c>
      <c r="R37" s="681">
        <f t="shared" si="3"/>
        <v>39.485706537212707</v>
      </c>
      <c r="S37" s="683">
        <f t="shared" si="4"/>
        <v>63.645265620275055</v>
      </c>
      <c r="T37" s="684" t="s">
        <v>1142</v>
      </c>
      <c r="U37" s="680">
        <v>2363</v>
      </c>
      <c r="V37" s="680">
        <v>2363</v>
      </c>
      <c r="X37" s="674">
        <f>N37/4</f>
        <v>21.266999999999999</v>
      </c>
      <c r="Y37" s="674">
        <f>O37/4</f>
        <v>49.623000000000005</v>
      </c>
      <c r="AA37" s="674">
        <f>X37*3</f>
        <v>63.801000000000002</v>
      </c>
      <c r="AB37" s="674">
        <f>Y37*3</f>
        <v>148.86900000000003</v>
      </c>
    </row>
    <row r="38" spans="1:28" ht="25.15" customHeight="1">
      <c r="A38" s="933">
        <v>27</v>
      </c>
      <c r="B38" s="678" t="s">
        <v>901</v>
      </c>
      <c r="C38" s="679">
        <v>4502</v>
      </c>
      <c r="D38" s="680">
        <v>4336</v>
      </c>
      <c r="E38" s="681">
        <v>270.12</v>
      </c>
      <c r="F38" s="682">
        <v>592.68132206729683</v>
      </c>
      <c r="G38" s="683">
        <f t="shared" si="0"/>
        <v>862.80132206729684</v>
      </c>
      <c r="H38" s="681">
        <v>35.95645490196074</v>
      </c>
      <c r="I38" s="682">
        <v>40.202291195631233</v>
      </c>
      <c r="J38" s="683">
        <f t="shared" si="1"/>
        <v>76.158746097591973</v>
      </c>
      <c r="K38" s="681">
        <v>107.93064670049975</v>
      </c>
      <c r="L38" s="682">
        <v>384.12232281613808</v>
      </c>
      <c r="M38" s="683">
        <f t="shared" si="5"/>
        <v>492.05296951663786</v>
      </c>
      <c r="N38" s="681">
        <v>188.16900000000001</v>
      </c>
      <c r="O38" s="682">
        <v>439.06099999999998</v>
      </c>
      <c r="P38" s="683">
        <f t="shared" si="2"/>
        <v>627.23</v>
      </c>
      <c r="Q38" s="681">
        <f t="shared" si="3"/>
        <v>-44.281898397539521</v>
      </c>
      <c r="R38" s="681">
        <f t="shared" si="3"/>
        <v>-14.736385988230666</v>
      </c>
      <c r="S38" s="683">
        <f t="shared" si="4"/>
        <v>-59.018284385770187</v>
      </c>
      <c r="T38" s="684" t="s">
        <v>1142</v>
      </c>
      <c r="U38" s="680">
        <v>4336</v>
      </c>
      <c r="V38" s="680">
        <v>4336</v>
      </c>
    </row>
    <row r="39" spans="1:28" ht="25.15" customHeight="1">
      <c r="A39" s="933">
        <v>28</v>
      </c>
      <c r="B39" s="678" t="s">
        <v>902</v>
      </c>
      <c r="C39" s="679">
        <v>3474</v>
      </c>
      <c r="D39" s="679">
        <v>3472</v>
      </c>
      <c r="E39" s="681">
        <v>208.44000000000003</v>
      </c>
      <c r="F39" s="682">
        <v>435.08247850111798</v>
      </c>
      <c r="G39" s="683">
        <f t="shared" si="0"/>
        <v>643.52247850111803</v>
      </c>
      <c r="H39" s="682">
        <v>31.139654901960768</v>
      </c>
      <c r="I39" s="682">
        <v>34.395184259260702</v>
      </c>
      <c r="J39" s="683">
        <f t="shared" si="1"/>
        <v>65.53483916122147</v>
      </c>
      <c r="K39" s="681">
        <v>79.230999061836386</v>
      </c>
      <c r="L39" s="682">
        <v>307.58134336199987</v>
      </c>
      <c r="M39" s="683">
        <f t="shared" si="5"/>
        <v>386.81234242383624</v>
      </c>
      <c r="N39" s="681">
        <v>145.82399999999998</v>
      </c>
      <c r="O39" s="682">
        <v>340.25599999999997</v>
      </c>
      <c r="P39" s="683">
        <f t="shared" si="2"/>
        <v>486.07999999999993</v>
      </c>
      <c r="Q39" s="681">
        <f t="shared" si="3"/>
        <v>-35.453346036202831</v>
      </c>
      <c r="R39" s="681">
        <f t="shared" si="3"/>
        <v>1.7205276212606009</v>
      </c>
      <c r="S39" s="683">
        <f t="shared" si="4"/>
        <v>-33.73281841494223</v>
      </c>
      <c r="T39" s="684" t="s">
        <v>1142</v>
      </c>
      <c r="U39" s="679">
        <v>3472</v>
      </c>
      <c r="V39" s="680">
        <v>3472</v>
      </c>
    </row>
    <row r="40" spans="1:28" ht="25.15" customHeight="1">
      <c r="A40" s="933">
        <v>29</v>
      </c>
      <c r="B40" s="678" t="s">
        <v>903</v>
      </c>
      <c r="C40" s="679">
        <v>2252</v>
      </c>
      <c r="D40" s="679">
        <v>2109</v>
      </c>
      <c r="E40" s="681">
        <v>135.12</v>
      </c>
      <c r="F40" s="682">
        <v>301.13128441629169</v>
      </c>
      <c r="G40" s="683">
        <f t="shared" si="0"/>
        <v>436.2512844162917</v>
      </c>
      <c r="H40" s="682">
        <v>25.652454901960738</v>
      </c>
      <c r="I40" s="682">
        <v>27.25721472983966</v>
      </c>
      <c r="J40" s="683">
        <f t="shared" si="1"/>
        <v>52.909669631800398</v>
      </c>
      <c r="K40" s="681">
        <v>54.837723172103068</v>
      </c>
      <c r="L40" s="682">
        <v>186.83440470923321</v>
      </c>
      <c r="M40" s="683">
        <f t="shared" si="5"/>
        <v>241.67212788133628</v>
      </c>
      <c r="N40" s="681">
        <v>88.577999999999989</v>
      </c>
      <c r="O40" s="682">
        <v>206.68200000000002</v>
      </c>
      <c r="P40" s="683">
        <f t="shared" si="2"/>
        <v>295.26</v>
      </c>
      <c r="Q40" s="681">
        <f t="shared" si="3"/>
        <v>-8.0878219259361828</v>
      </c>
      <c r="R40" s="681">
        <f t="shared" si="3"/>
        <v>7.4096194390728556</v>
      </c>
      <c r="S40" s="683">
        <f t="shared" si="4"/>
        <v>-0.67820248686332718</v>
      </c>
      <c r="T40" s="684" t="s">
        <v>1142</v>
      </c>
      <c r="U40" s="679">
        <v>2109</v>
      </c>
      <c r="V40" s="680">
        <v>2109</v>
      </c>
    </row>
    <row r="41" spans="1:28" ht="25.15" customHeight="1">
      <c r="A41" s="933">
        <v>30</v>
      </c>
      <c r="B41" s="678" t="s">
        <v>904</v>
      </c>
      <c r="C41" s="679">
        <v>4317</v>
      </c>
      <c r="D41" s="679">
        <v>4100</v>
      </c>
      <c r="E41" s="681">
        <v>259.02000000000004</v>
      </c>
      <c r="F41" s="682">
        <v>594.38746943063325</v>
      </c>
      <c r="G41" s="683">
        <f t="shared" si="0"/>
        <v>853.40746943063323</v>
      </c>
      <c r="H41" s="682">
        <v>35.076454901960744</v>
      </c>
      <c r="I41" s="682">
        <v>39.176344908443866</v>
      </c>
      <c r="J41" s="683">
        <f t="shared" si="1"/>
        <v>74.252799810404611</v>
      </c>
      <c r="K41" s="681">
        <v>108.24134585944903</v>
      </c>
      <c r="L41" s="682">
        <v>363.21529602079477</v>
      </c>
      <c r="M41" s="683">
        <f t="shared" si="5"/>
        <v>471.45664188024381</v>
      </c>
      <c r="N41" s="681">
        <v>172.2</v>
      </c>
      <c r="O41" s="682">
        <v>401.8</v>
      </c>
      <c r="P41" s="683">
        <f t="shared" si="2"/>
        <v>574</v>
      </c>
      <c r="Q41" s="681">
        <f t="shared" si="3"/>
        <v>-28.882199238590204</v>
      </c>
      <c r="R41" s="681">
        <f t="shared" si="3"/>
        <v>0.59164092923862199</v>
      </c>
      <c r="S41" s="683">
        <f t="shared" si="4"/>
        <v>-28.290558309351582</v>
      </c>
      <c r="T41" s="684" t="s">
        <v>1142</v>
      </c>
      <c r="U41" s="679">
        <v>4100</v>
      </c>
      <c r="V41" s="680">
        <v>4100</v>
      </c>
    </row>
    <row r="42" spans="1:28" ht="25.15" customHeight="1">
      <c r="A42" s="933">
        <v>31</v>
      </c>
      <c r="B42" s="678" t="s">
        <v>905</v>
      </c>
      <c r="C42" s="679">
        <v>1974</v>
      </c>
      <c r="D42" s="679">
        <v>2045</v>
      </c>
      <c r="E42" s="681">
        <v>118.44000000000001</v>
      </c>
      <c r="F42" s="682">
        <v>241.96745816190574</v>
      </c>
      <c r="G42" s="683">
        <f t="shared" si="0"/>
        <v>360.40745816190577</v>
      </c>
      <c r="H42" s="682">
        <v>24.306454901960791</v>
      </c>
      <c r="I42" s="682">
        <v>25.752333282066303</v>
      </c>
      <c r="J42" s="683">
        <f t="shared" si="1"/>
        <v>50.058788184027094</v>
      </c>
      <c r="K42" s="681">
        <v>44.063653210460473</v>
      </c>
      <c r="L42" s="682">
        <v>181.1647025274452</v>
      </c>
      <c r="M42" s="683">
        <f t="shared" si="5"/>
        <v>225.22835573790567</v>
      </c>
      <c r="N42" s="681">
        <v>85.89</v>
      </c>
      <c r="O42" s="682">
        <v>200.41</v>
      </c>
      <c r="P42" s="683">
        <f t="shared" si="2"/>
        <v>286.3</v>
      </c>
      <c r="Q42" s="681">
        <f t="shared" si="3"/>
        <v>-17.519891887578737</v>
      </c>
      <c r="R42" s="681">
        <f t="shared" si="3"/>
        <v>6.5070358095115068</v>
      </c>
      <c r="S42" s="683">
        <f t="shared" si="4"/>
        <v>-11.01285607806723</v>
      </c>
      <c r="T42" s="684" t="s">
        <v>1142</v>
      </c>
      <c r="U42" s="679">
        <v>2045</v>
      </c>
      <c r="V42" s="680">
        <v>2045</v>
      </c>
    </row>
    <row r="43" spans="1:28" ht="25.15" customHeight="1">
      <c r="A43" s="933">
        <v>32</v>
      </c>
      <c r="B43" s="678" t="s">
        <v>906</v>
      </c>
      <c r="C43" s="679">
        <v>1448</v>
      </c>
      <c r="D43" s="679">
        <v>1411</v>
      </c>
      <c r="E43" s="681">
        <v>86.88000000000001</v>
      </c>
      <c r="F43" s="682">
        <v>212.85119660767572</v>
      </c>
      <c r="G43" s="683">
        <f t="shared" si="0"/>
        <v>299.73119660767571</v>
      </c>
      <c r="H43" s="682">
        <v>22.020854901960774</v>
      </c>
      <c r="I43" s="682">
        <v>22.60389140606344</v>
      </c>
      <c r="J43" s="683">
        <f t="shared" si="1"/>
        <v>44.624746308024214</v>
      </c>
      <c r="K43" s="681">
        <v>38.761416035029256</v>
      </c>
      <c r="L43" s="682">
        <v>124.99921528910767</v>
      </c>
      <c r="M43" s="683">
        <f t="shared" si="5"/>
        <v>163.76063132413691</v>
      </c>
      <c r="N43" s="681">
        <v>59.262</v>
      </c>
      <c r="O43" s="682">
        <v>138.27799999999999</v>
      </c>
      <c r="P43" s="683">
        <f t="shared" si="2"/>
        <v>197.54</v>
      </c>
      <c r="Q43" s="681">
        <f t="shared" si="3"/>
        <v>1.5202709369900305</v>
      </c>
      <c r="R43" s="681">
        <f t="shared" si="3"/>
        <v>9.3251066951711152</v>
      </c>
      <c r="S43" s="683">
        <f t="shared" si="4"/>
        <v>10.845377632161146</v>
      </c>
      <c r="T43" s="684" t="s">
        <v>1142</v>
      </c>
      <c r="U43" s="679">
        <v>1411</v>
      </c>
      <c r="V43" s="680">
        <v>1411</v>
      </c>
    </row>
    <row r="44" spans="1:28" ht="25.15" customHeight="1">
      <c r="A44" s="933">
        <v>33</v>
      </c>
      <c r="B44" s="678" t="s">
        <v>907</v>
      </c>
      <c r="C44" s="679">
        <v>2931</v>
      </c>
      <c r="D44" s="679">
        <v>2808</v>
      </c>
      <c r="E44" s="681">
        <v>175.86</v>
      </c>
      <c r="F44" s="682">
        <v>468.51253622727711</v>
      </c>
      <c r="G44" s="683">
        <f t="shared" si="0"/>
        <v>644.37253622727712</v>
      </c>
      <c r="H44" s="682">
        <v>28.808454901960772</v>
      </c>
      <c r="I44" s="682">
        <v>31.13563380551625</v>
      </c>
      <c r="J44" s="683">
        <f t="shared" si="1"/>
        <v>59.944088707477022</v>
      </c>
      <c r="K44" s="681">
        <v>85.318803106401333</v>
      </c>
      <c r="L44" s="682">
        <v>248.75818322594918</v>
      </c>
      <c r="M44" s="683">
        <f t="shared" si="5"/>
        <v>334.07698633235054</v>
      </c>
      <c r="N44" s="681">
        <v>117.93600000000001</v>
      </c>
      <c r="O44" s="682">
        <v>275.18400000000003</v>
      </c>
      <c r="P44" s="683">
        <f t="shared" si="2"/>
        <v>393.12</v>
      </c>
      <c r="Q44" s="681">
        <f t="shared" ref="Q44:R62" si="6">H44+K44-N44</f>
        <v>-3.8087419916379019</v>
      </c>
      <c r="R44" s="681">
        <f t="shared" si="6"/>
        <v>4.709817031465434</v>
      </c>
      <c r="S44" s="683">
        <f t="shared" si="4"/>
        <v>0.90107503982753201</v>
      </c>
      <c r="T44" s="684" t="s">
        <v>1142</v>
      </c>
      <c r="U44" s="679">
        <v>2808</v>
      </c>
      <c r="V44" s="680">
        <v>2808</v>
      </c>
    </row>
    <row r="45" spans="1:28" ht="25.15" customHeight="1">
      <c r="A45" s="933">
        <v>34</v>
      </c>
      <c r="B45" s="678" t="s">
        <v>908</v>
      </c>
      <c r="C45" s="679">
        <v>3207</v>
      </c>
      <c r="D45" s="679">
        <v>2971</v>
      </c>
      <c r="E45" s="681">
        <v>192.42000000000002</v>
      </c>
      <c r="F45" s="682">
        <v>476.5142928570732</v>
      </c>
      <c r="G45" s="683">
        <f t="shared" si="0"/>
        <v>668.93429285707316</v>
      </c>
      <c r="H45" s="682">
        <v>30.140454901960766</v>
      </c>
      <c r="I45" s="682">
        <v>32.646667185320098</v>
      </c>
      <c r="J45" s="683">
        <f t="shared" si="1"/>
        <v>62.787122087280864</v>
      </c>
      <c r="K45" s="681">
        <v>86.775968594224551</v>
      </c>
      <c r="L45" s="682">
        <v>263.19820597019054</v>
      </c>
      <c r="M45" s="683">
        <f t="shared" si="5"/>
        <v>349.97417456441508</v>
      </c>
      <c r="N45" s="681">
        <v>124.78200000000001</v>
      </c>
      <c r="O45" s="682">
        <v>291.15800000000002</v>
      </c>
      <c r="P45" s="683">
        <f t="shared" si="2"/>
        <v>415.94000000000005</v>
      </c>
      <c r="Q45" s="681">
        <f t="shared" si="6"/>
        <v>-7.8655765038146939</v>
      </c>
      <c r="R45" s="681">
        <f t="shared" si="6"/>
        <v>4.6868731555106251</v>
      </c>
      <c r="S45" s="683">
        <f t="shared" si="4"/>
        <v>-3.1787033483040688</v>
      </c>
      <c r="T45" s="684" t="s">
        <v>1142</v>
      </c>
      <c r="U45" s="679">
        <v>2971</v>
      </c>
      <c r="V45" s="680">
        <v>2971</v>
      </c>
    </row>
    <row r="46" spans="1:28" ht="25.15" customHeight="1">
      <c r="A46" s="933">
        <v>35</v>
      </c>
      <c r="B46" s="678" t="s">
        <v>909</v>
      </c>
      <c r="C46" s="679">
        <v>3570</v>
      </c>
      <c r="D46" s="679">
        <v>3403</v>
      </c>
      <c r="E46" s="681">
        <v>214.20000000000002</v>
      </c>
      <c r="F46" s="682">
        <v>483.18987380707068</v>
      </c>
      <c r="G46" s="683">
        <f t="shared" si="0"/>
        <v>697.38987380707067</v>
      </c>
      <c r="H46" s="682">
        <v>31.639254901960783</v>
      </c>
      <c r="I46" s="682">
        <v>34.693810842105222</v>
      </c>
      <c r="J46" s="683">
        <f t="shared" si="1"/>
        <v>66.333065744066005</v>
      </c>
      <c r="K46" s="681">
        <v>87.991629932296803</v>
      </c>
      <c r="L46" s="682">
        <v>301.46869569725965</v>
      </c>
      <c r="M46" s="683">
        <f t="shared" si="5"/>
        <v>389.46032562955645</v>
      </c>
      <c r="N46" s="681">
        <v>142.92600000000002</v>
      </c>
      <c r="O46" s="682">
        <v>333.49400000000003</v>
      </c>
      <c r="P46" s="683">
        <f t="shared" si="2"/>
        <v>476.42000000000007</v>
      </c>
      <c r="Q46" s="681">
        <f t="shared" si="6"/>
        <v>-23.29511516574243</v>
      </c>
      <c r="R46" s="681">
        <f t="shared" si="6"/>
        <v>2.6685065393648415</v>
      </c>
      <c r="S46" s="683">
        <f t="shared" si="4"/>
        <v>-20.626608626377589</v>
      </c>
      <c r="T46" s="684" t="s">
        <v>1142</v>
      </c>
      <c r="U46" s="679">
        <v>3403</v>
      </c>
      <c r="V46" s="680">
        <v>3403</v>
      </c>
      <c r="W46" s="674">
        <f>1618*7*2/100</f>
        <v>226.52</v>
      </c>
      <c r="X46" s="674">
        <f>W46*70/100</f>
        <v>158.56400000000002</v>
      </c>
    </row>
    <row r="47" spans="1:28" ht="25.15" customHeight="1">
      <c r="A47" s="933">
        <v>36</v>
      </c>
      <c r="B47" s="678" t="s">
        <v>910</v>
      </c>
      <c r="C47" s="679">
        <v>2946</v>
      </c>
      <c r="D47" s="679">
        <v>2752</v>
      </c>
      <c r="E47" s="681">
        <v>176.76000000000002</v>
      </c>
      <c r="F47" s="682">
        <v>403.91735002585079</v>
      </c>
      <c r="G47" s="683">
        <f t="shared" si="0"/>
        <v>580.67735002585084</v>
      </c>
      <c r="H47" s="682">
        <v>27.513654901960791</v>
      </c>
      <c r="I47" s="682">
        <v>29.821577241347654</v>
      </c>
      <c r="J47" s="683">
        <f t="shared" si="1"/>
        <v>57.335232143308446</v>
      </c>
      <c r="K47" s="681">
        <v>73.555651542688793</v>
      </c>
      <c r="L47" s="682">
        <v>243.79719381688469</v>
      </c>
      <c r="M47" s="683">
        <f t="shared" si="5"/>
        <v>317.35284535957351</v>
      </c>
      <c r="N47" s="681">
        <v>115.584</v>
      </c>
      <c r="O47" s="682">
        <v>269.69599999999997</v>
      </c>
      <c r="P47" s="683">
        <f t="shared" si="2"/>
        <v>385.28</v>
      </c>
      <c r="Q47" s="681">
        <f t="shared" si="6"/>
        <v>-14.514693555350419</v>
      </c>
      <c r="R47" s="681">
        <f t="shared" si="6"/>
        <v>3.9227710582323994</v>
      </c>
      <c r="S47" s="683">
        <f t="shared" si="4"/>
        <v>-10.59192249711802</v>
      </c>
      <c r="T47" s="684" t="s">
        <v>1142</v>
      </c>
      <c r="U47" s="679">
        <v>2752</v>
      </c>
      <c r="V47" s="680">
        <v>2752</v>
      </c>
    </row>
    <row r="48" spans="1:28" ht="25.15" customHeight="1">
      <c r="A48" s="933">
        <v>37</v>
      </c>
      <c r="B48" s="678" t="s">
        <v>911</v>
      </c>
      <c r="C48" s="679">
        <v>4919</v>
      </c>
      <c r="D48" s="679">
        <v>4712</v>
      </c>
      <c r="E48" s="681">
        <v>295.14000000000004</v>
      </c>
      <c r="F48" s="682">
        <v>627.51951015009615</v>
      </c>
      <c r="G48" s="683">
        <f t="shared" si="0"/>
        <v>922.65951015009614</v>
      </c>
      <c r="H48" s="682">
        <v>37.75925490196073</v>
      </c>
      <c r="I48" s="682">
        <v>42.705813367291398</v>
      </c>
      <c r="J48" s="683">
        <f t="shared" si="1"/>
        <v>80.465068269252129</v>
      </c>
      <c r="K48" s="681">
        <v>114.27487930856432</v>
      </c>
      <c r="L48" s="682">
        <v>417.43182313414269</v>
      </c>
      <c r="M48" s="683">
        <f t="shared" si="5"/>
        <v>531.70670244270696</v>
      </c>
      <c r="N48" s="681">
        <v>203.96400000000003</v>
      </c>
      <c r="O48" s="682">
        <v>475.916</v>
      </c>
      <c r="P48" s="683">
        <f t="shared" si="2"/>
        <v>679.88</v>
      </c>
      <c r="Q48" s="681">
        <f t="shared" si="6"/>
        <v>-51.929865789474974</v>
      </c>
      <c r="R48" s="681">
        <f t="shared" si="6"/>
        <v>-15.778363498565909</v>
      </c>
      <c r="S48" s="683">
        <f t="shared" si="4"/>
        <v>-67.708229288040883</v>
      </c>
      <c r="T48" s="684" t="s">
        <v>1142</v>
      </c>
      <c r="U48" s="679">
        <v>4712</v>
      </c>
      <c r="V48" s="680">
        <v>4712</v>
      </c>
    </row>
    <row r="49" spans="1:28" ht="25.15" customHeight="1">
      <c r="A49" s="933">
        <v>38</v>
      </c>
      <c r="B49" s="678" t="s">
        <v>912</v>
      </c>
      <c r="C49" s="679">
        <v>4407</v>
      </c>
      <c r="D49" s="679">
        <v>4233</v>
      </c>
      <c r="E49" s="681">
        <v>264.42</v>
      </c>
      <c r="F49" s="682">
        <v>715.47922967651357</v>
      </c>
      <c r="G49" s="683">
        <f t="shared" si="0"/>
        <v>979.89922967651364</v>
      </c>
      <c r="H49" s="682">
        <v>35.530054901960824</v>
      </c>
      <c r="I49" s="682">
        <v>39.64590796707563</v>
      </c>
      <c r="J49" s="683">
        <f t="shared" si="1"/>
        <v>75.175962869036454</v>
      </c>
      <c r="K49" s="681">
        <v>130.29284555552977</v>
      </c>
      <c r="L49" s="682">
        <v>374.997645867323</v>
      </c>
      <c r="M49" s="683">
        <f t="shared" si="5"/>
        <v>505.29049142285277</v>
      </c>
      <c r="N49" s="681">
        <v>177.78599999999997</v>
      </c>
      <c r="O49" s="682">
        <v>414.834</v>
      </c>
      <c r="P49" s="683">
        <f t="shared" si="2"/>
        <v>592.62</v>
      </c>
      <c r="Q49" s="681">
        <f t="shared" si="6"/>
        <v>-11.963099542509383</v>
      </c>
      <c r="R49" s="681">
        <f t="shared" si="6"/>
        <v>-0.19044616560137229</v>
      </c>
      <c r="S49" s="683">
        <f t="shared" si="4"/>
        <v>-12.153545708110755</v>
      </c>
      <c r="T49" s="684" t="s">
        <v>1142</v>
      </c>
      <c r="U49" s="679">
        <v>4233</v>
      </c>
      <c r="V49" s="680">
        <v>4233</v>
      </c>
    </row>
    <row r="50" spans="1:28" ht="25.15" customHeight="1">
      <c r="A50" s="933">
        <v>39</v>
      </c>
      <c r="B50" s="678" t="s">
        <v>913</v>
      </c>
      <c r="C50" s="679">
        <v>4718</v>
      </c>
      <c r="D50" s="679">
        <v>4025</v>
      </c>
      <c r="E50" s="681">
        <v>283.08000000000004</v>
      </c>
      <c r="F50" s="682">
        <v>594.84194536584516</v>
      </c>
      <c r="G50" s="683">
        <f t="shared" si="0"/>
        <v>877.9219453658452</v>
      </c>
      <c r="H50" s="682">
        <v>34.668854901960799</v>
      </c>
      <c r="I50" s="682">
        <v>38.664705883797012</v>
      </c>
      <c r="J50" s="683">
        <f t="shared" si="1"/>
        <v>73.333560785757811</v>
      </c>
      <c r="K50" s="681">
        <v>108.32410851750974</v>
      </c>
      <c r="L50" s="682">
        <v>356.57111377651194</v>
      </c>
      <c r="M50" s="683">
        <f t="shared" si="5"/>
        <v>464.89522229402166</v>
      </c>
      <c r="N50" s="681">
        <v>176.87699999999998</v>
      </c>
      <c r="O50" s="682">
        <v>412.71299999999997</v>
      </c>
      <c r="P50" s="683">
        <f t="shared" si="2"/>
        <v>589.58999999999992</v>
      </c>
      <c r="Q50" s="681">
        <f t="shared" si="6"/>
        <v>-33.884036580529454</v>
      </c>
      <c r="R50" s="681">
        <f t="shared" si="6"/>
        <v>-17.477180339691017</v>
      </c>
      <c r="S50" s="683">
        <f t="shared" si="4"/>
        <v>-51.361216920220471</v>
      </c>
      <c r="T50" s="684" t="s">
        <v>1142</v>
      </c>
      <c r="U50" s="679">
        <v>4025</v>
      </c>
      <c r="V50" s="680">
        <v>4025</v>
      </c>
    </row>
    <row r="51" spans="1:28" ht="25.15" customHeight="1">
      <c r="A51" s="933">
        <v>40</v>
      </c>
      <c r="B51" s="678" t="s">
        <v>914</v>
      </c>
      <c r="C51" s="679">
        <v>2557</v>
      </c>
      <c r="D51" s="679">
        <v>2477</v>
      </c>
      <c r="E51" s="681">
        <v>153.42000000000002</v>
      </c>
      <c r="F51" s="682">
        <v>389.92545156145883</v>
      </c>
      <c r="G51" s="683">
        <f t="shared" si="0"/>
        <v>543.34545156145884</v>
      </c>
      <c r="H51" s="682">
        <v>26.905654901960759</v>
      </c>
      <c r="I51" s="682">
        <v>28.853124075658599</v>
      </c>
      <c r="J51" s="683">
        <f t="shared" si="1"/>
        <v>55.758778977619357</v>
      </c>
      <c r="K51" s="681">
        <v>71.007647086327523</v>
      </c>
      <c r="L51" s="682">
        <v>219.43519225451431</v>
      </c>
      <c r="M51" s="683">
        <f t="shared" si="5"/>
        <v>290.44283934084183</v>
      </c>
      <c r="N51" s="681">
        <v>104.03399999999999</v>
      </c>
      <c r="O51" s="682">
        <v>242.74599999999998</v>
      </c>
      <c r="P51" s="683">
        <f t="shared" si="2"/>
        <v>346.78</v>
      </c>
      <c r="Q51" s="681">
        <f t="shared" si="6"/>
        <v>-6.1206980117117098</v>
      </c>
      <c r="R51" s="681">
        <f t="shared" si="6"/>
        <v>5.5423163301729232</v>
      </c>
      <c r="S51" s="683">
        <f t="shared" si="4"/>
        <v>-0.57838168153878655</v>
      </c>
      <c r="T51" s="684" t="s">
        <v>1142</v>
      </c>
      <c r="U51" s="679">
        <v>2477</v>
      </c>
      <c r="V51" s="680">
        <v>2477</v>
      </c>
    </row>
    <row r="52" spans="1:28" ht="25.15" customHeight="1">
      <c r="A52" s="933">
        <v>41</v>
      </c>
      <c r="B52" s="678" t="s">
        <v>915</v>
      </c>
      <c r="C52" s="679">
        <v>3671</v>
      </c>
      <c r="D52" s="679">
        <v>3532</v>
      </c>
      <c r="E52" s="681">
        <v>220.26000000000002</v>
      </c>
      <c r="F52" s="682">
        <v>420.12947519013039</v>
      </c>
      <c r="G52" s="683">
        <f t="shared" si="0"/>
        <v>640.38947519013038</v>
      </c>
      <c r="H52" s="682">
        <v>32.050854901960804</v>
      </c>
      <c r="I52" s="682">
        <v>35.354234410508809</v>
      </c>
      <c r="J52" s="683">
        <f t="shared" si="1"/>
        <v>67.405089312469613</v>
      </c>
      <c r="K52" s="681">
        <v>76.507971935149982</v>
      </c>
      <c r="L52" s="682">
        <v>312.89668915742612</v>
      </c>
      <c r="M52" s="683">
        <f t="shared" si="5"/>
        <v>389.40466109257613</v>
      </c>
      <c r="N52" s="681">
        <v>148.34400000000002</v>
      </c>
      <c r="O52" s="682">
        <v>346.13599999999997</v>
      </c>
      <c r="P52" s="683">
        <f t="shared" si="2"/>
        <v>494.48</v>
      </c>
      <c r="Q52" s="681">
        <f t="shared" si="6"/>
        <v>-39.785173162889237</v>
      </c>
      <c r="R52" s="681">
        <f t="shared" si="6"/>
        <v>2.1149235679349658</v>
      </c>
      <c r="S52" s="683">
        <f t="shared" si="4"/>
        <v>-37.670249594954271</v>
      </c>
      <c r="T52" s="684" t="s">
        <v>1142</v>
      </c>
      <c r="U52" s="679">
        <v>3532</v>
      </c>
      <c r="V52" s="680">
        <v>3532</v>
      </c>
    </row>
    <row r="53" spans="1:28" ht="25.15" customHeight="1">
      <c r="A53" s="933">
        <v>42</v>
      </c>
      <c r="B53" s="678" t="s">
        <v>916</v>
      </c>
      <c r="C53" s="679">
        <v>3210</v>
      </c>
      <c r="D53" s="679">
        <v>2831</v>
      </c>
      <c r="E53" s="681">
        <v>192.60000000000002</v>
      </c>
      <c r="F53" s="682">
        <v>416.44896515743085</v>
      </c>
      <c r="G53" s="683">
        <f t="shared" si="0"/>
        <v>609.04896515743087</v>
      </c>
      <c r="H53" s="682">
        <v>28.574854901960776</v>
      </c>
      <c r="I53" s="682">
        <v>30.99189261604846</v>
      </c>
      <c r="J53" s="683">
        <f t="shared" si="1"/>
        <v>59.566747518009237</v>
      </c>
      <c r="K53" s="681">
        <v>75.837730081346749</v>
      </c>
      <c r="L53" s="682">
        <v>250.79573244752925</v>
      </c>
      <c r="M53" s="683">
        <f t="shared" si="5"/>
        <v>326.63346252887601</v>
      </c>
      <c r="N53" s="681">
        <v>118.5</v>
      </c>
      <c r="O53" s="682">
        <v>276.5</v>
      </c>
      <c r="P53" s="683">
        <f t="shared" si="2"/>
        <v>395</v>
      </c>
      <c r="Q53" s="681">
        <f t="shared" si="6"/>
        <v>-14.087415016692475</v>
      </c>
      <c r="R53" s="681">
        <f t="shared" si="6"/>
        <v>5.2876250635777069</v>
      </c>
      <c r="S53" s="683">
        <f t="shared" si="4"/>
        <v>-8.7997899531147681</v>
      </c>
      <c r="T53" s="684" t="s">
        <v>1142</v>
      </c>
      <c r="U53" s="679">
        <v>2831</v>
      </c>
      <c r="V53" s="680">
        <v>2831</v>
      </c>
    </row>
    <row r="54" spans="1:28" ht="25.15" customHeight="1">
      <c r="A54" s="933">
        <v>43</v>
      </c>
      <c r="B54" s="678" t="s">
        <v>917</v>
      </c>
      <c r="C54" s="679">
        <v>1236</v>
      </c>
      <c r="D54" s="679">
        <v>1195</v>
      </c>
      <c r="E54" s="681">
        <v>74.160000000000011</v>
      </c>
      <c r="F54" s="682">
        <v>182.46091234981898</v>
      </c>
      <c r="G54" s="683">
        <f t="shared" si="0"/>
        <v>256.62091234981898</v>
      </c>
      <c r="H54" s="682">
        <v>20.844854901960758</v>
      </c>
      <c r="I54" s="682">
        <v>21.161034841894789</v>
      </c>
      <c r="J54" s="683">
        <f t="shared" si="1"/>
        <v>42.005889743855548</v>
      </c>
      <c r="K54" s="681">
        <v>33.22717206405077</v>
      </c>
      <c r="L54" s="682">
        <v>105.8639704255731</v>
      </c>
      <c r="M54" s="683">
        <f t="shared" si="5"/>
        <v>139.09114248962388</v>
      </c>
      <c r="N54" s="681">
        <v>50.19</v>
      </c>
      <c r="O54" s="682">
        <v>117.11</v>
      </c>
      <c r="P54" s="683">
        <f t="shared" si="2"/>
        <v>167.3</v>
      </c>
      <c r="Q54" s="681">
        <f t="shared" si="6"/>
        <v>3.8820269660115301</v>
      </c>
      <c r="R54" s="681">
        <f t="shared" si="6"/>
        <v>9.9150052674678903</v>
      </c>
      <c r="S54" s="683">
        <f t="shared" si="4"/>
        <v>13.79703223347942</v>
      </c>
      <c r="T54" s="684" t="s">
        <v>1142</v>
      </c>
      <c r="U54" s="679">
        <v>1195</v>
      </c>
      <c r="V54" s="680">
        <v>1195</v>
      </c>
    </row>
    <row r="55" spans="1:28" ht="25.15" customHeight="1">
      <c r="A55" s="933">
        <v>44</v>
      </c>
      <c r="B55" s="678" t="s">
        <v>919</v>
      </c>
      <c r="C55" s="679">
        <v>1905</v>
      </c>
      <c r="D55" s="679">
        <v>1861</v>
      </c>
      <c r="E55" s="681">
        <v>114.30000000000001</v>
      </c>
      <c r="F55" s="682">
        <v>295.4317091632247</v>
      </c>
      <c r="G55" s="683">
        <f t="shared" si="0"/>
        <v>409.73170916322471</v>
      </c>
      <c r="H55" s="682">
        <v>36.097654901960709</v>
      </c>
      <c r="I55" s="682">
        <v>40.297419943296688</v>
      </c>
      <c r="J55" s="683">
        <f t="shared" si="1"/>
        <v>76.395074845257398</v>
      </c>
      <c r="K55" s="681">
        <v>53.799798034128429</v>
      </c>
      <c r="L55" s="682">
        <v>164.86430875480465</v>
      </c>
      <c r="M55" s="683">
        <f t="shared" si="5"/>
        <v>218.66410678893308</v>
      </c>
      <c r="N55" s="681">
        <v>177.114</v>
      </c>
      <c r="O55" s="682">
        <v>413.26599999999996</v>
      </c>
      <c r="P55" s="683">
        <f t="shared" si="2"/>
        <v>590.38</v>
      </c>
      <c r="Q55" s="681">
        <f t="shared" si="6"/>
        <v>-87.216547063910866</v>
      </c>
      <c r="R55" s="681">
        <f t="shared" si="6"/>
        <v>-208.10427130189862</v>
      </c>
      <c r="S55" s="683">
        <f t="shared" si="4"/>
        <v>-295.32081836580949</v>
      </c>
      <c r="T55" s="684" t="s">
        <v>1142</v>
      </c>
      <c r="U55" s="679">
        <v>1861</v>
      </c>
      <c r="V55" s="680">
        <v>1861</v>
      </c>
    </row>
    <row r="56" spans="1:28" ht="25.15" customHeight="1">
      <c r="A56" s="933">
        <v>45</v>
      </c>
      <c r="B56" s="678" t="s">
        <v>918</v>
      </c>
      <c r="C56" s="679">
        <v>5662</v>
      </c>
      <c r="D56" s="679">
        <v>4253</v>
      </c>
      <c r="E56" s="681">
        <v>339.72</v>
      </c>
      <c r="F56" s="682">
        <v>640.84087034942138</v>
      </c>
      <c r="G56" s="683">
        <f t="shared" si="0"/>
        <v>980.56087034942141</v>
      </c>
      <c r="H56" s="682">
        <v>24.052454901960758</v>
      </c>
      <c r="I56" s="682">
        <v>25.285574937115314</v>
      </c>
      <c r="J56" s="683">
        <f t="shared" si="1"/>
        <v>49.338029839076071</v>
      </c>
      <c r="K56" s="681">
        <v>116.70077492516387</v>
      </c>
      <c r="L56" s="682">
        <v>376.76942779913173</v>
      </c>
      <c r="M56" s="683">
        <f t="shared" si="5"/>
        <v>493.47020272429563</v>
      </c>
      <c r="N56" s="681">
        <v>78.161999999999992</v>
      </c>
      <c r="O56" s="682">
        <v>182.37799999999996</v>
      </c>
      <c r="P56" s="683">
        <f t="shared" si="2"/>
        <v>260.53999999999996</v>
      </c>
      <c r="Q56" s="681">
        <f t="shared" si="6"/>
        <v>62.59122982712465</v>
      </c>
      <c r="R56" s="681">
        <f t="shared" si="6"/>
        <v>219.67700273624709</v>
      </c>
      <c r="S56" s="683">
        <f t="shared" si="4"/>
        <v>282.26823256337173</v>
      </c>
      <c r="T56" s="684" t="s">
        <v>1142</v>
      </c>
      <c r="U56" s="679">
        <v>4253</v>
      </c>
      <c r="V56" s="680">
        <v>4253</v>
      </c>
    </row>
    <row r="57" spans="1:28" ht="25.15" customHeight="1">
      <c r="A57" s="933">
        <v>46</v>
      </c>
      <c r="B57" s="678" t="s">
        <v>920</v>
      </c>
      <c r="C57" s="679">
        <v>3599</v>
      </c>
      <c r="D57" s="679">
        <v>3129</v>
      </c>
      <c r="E57" s="681">
        <v>215.94000000000003</v>
      </c>
      <c r="F57" s="682">
        <v>546.26517327434578</v>
      </c>
      <c r="G57" s="683">
        <f t="shared" si="0"/>
        <v>762.20517327434584</v>
      </c>
      <c r="H57" s="682">
        <v>32.068454901960791</v>
      </c>
      <c r="I57" s="682">
        <v>34.667648167512198</v>
      </c>
      <c r="J57" s="683">
        <f t="shared" si="1"/>
        <v>66.736103069472989</v>
      </c>
      <c r="K57" s="681">
        <v>99.478001459216117</v>
      </c>
      <c r="L57" s="682">
        <v>277.19528323147972</v>
      </c>
      <c r="M57" s="683">
        <f t="shared" si="5"/>
        <v>376.67328469069582</v>
      </c>
      <c r="N57" s="681">
        <v>131.41800000000001</v>
      </c>
      <c r="O57" s="682">
        <v>306.642</v>
      </c>
      <c r="P57" s="683">
        <f t="shared" si="2"/>
        <v>438.06</v>
      </c>
      <c r="Q57" s="681">
        <f t="shared" si="6"/>
        <v>0.12845636117691583</v>
      </c>
      <c r="R57" s="681">
        <f t="shared" si="6"/>
        <v>5.2209313989919224</v>
      </c>
      <c r="S57" s="683">
        <f t="shared" si="4"/>
        <v>5.3493877601688382</v>
      </c>
      <c r="T57" s="684" t="s">
        <v>1142</v>
      </c>
      <c r="U57" s="679">
        <v>3129</v>
      </c>
      <c r="V57" s="680">
        <v>3129</v>
      </c>
    </row>
    <row r="58" spans="1:28" ht="25.15" customHeight="1">
      <c r="A58" s="933">
        <v>47</v>
      </c>
      <c r="B58" s="678" t="s">
        <v>921</v>
      </c>
      <c r="C58" s="679">
        <v>3274</v>
      </c>
      <c r="D58" s="679">
        <v>3036</v>
      </c>
      <c r="E58" s="681">
        <v>196.44000000000003</v>
      </c>
      <c r="F58" s="682">
        <v>499.61061087603764</v>
      </c>
      <c r="G58" s="683">
        <f t="shared" si="0"/>
        <v>696.05061087603769</v>
      </c>
      <c r="H58" s="682">
        <v>29.557654901960802</v>
      </c>
      <c r="I58" s="682">
        <v>32.079975379022926</v>
      </c>
      <c r="J58" s="683">
        <f t="shared" si="1"/>
        <v>61.637630280983728</v>
      </c>
      <c r="K58" s="681">
        <v>90.981939741572745</v>
      </c>
      <c r="L58" s="682">
        <v>268.95649724856901</v>
      </c>
      <c r="M58" s="683">
        <f t="shared" si="5"/>
        <v>359.93843699014178</v>
      </c>
      <c r="N58" s="681">
        <v>127.51199999999999</v>
      </c>
      <c r="O58" s="682">
        <v>297.52799999999996</v>
      </c>
      <c r="P58" s="683">
        <f t="shared" si="2"/>
        <v>425.03999999999996</v>
      </c>
      <c r="Q58" s="681">
        <f t="shared" si="6"/>
        <v>-6.9724053564664388</v>
      </c>
      <c r="R58" s="681">
        <f t="shared" si="6"/>
        <v>3.5084726275919706</v>
      </c>
      <c r="S58" s="683">
        <f t="shared" si="4"/>
        <v>-3.4639327288744681</v>
      </c>
      <c r="T58" s="684" t="s">
        <v>1142</v>
      </c>
      <c r="U58" s="679">
        <v>3036</v>
      </c>
      <c r="V58" s="680">
        <v>3036</v>
      </c>
    </row>
    <row r="59" spans="1:28" ht="25.15" customHeight="1">
      <c r="A59" s="933">
        <v>48</v>
      </c>
      <c r="B59" s="678" t="s">
        <v>922</v>
      </c>
      <c r="C59" s="679">
        <v>4313</v>
      </c>
      <c r="D59" s="679">
        <v>3680</v>
      </c>
      <c r="E59" s="681">
        <v>258.78000000000003</v>
      </c>
      <c r="F59" s="682">
        <v>597.12922589223933</v>
      </c>
      <c r="G59" s="683">
        <f t="shared" si="0"/>
        <v>855.90922589223942</v>
      </c>
      <c r="H59" s="682">
        <v>32.215254901960776</v>
      </c>
      <c r="I59" s="682">
        <v>35.61287173591586</v>
      </c>
      <c r="J59" s="683">
        <f t="shared" si="1"/>
        <v>67.828126637876636</v>
      </c>
      <c r="K59" s="681">
        <v>108.74063533758584</v>
      </c>
      <c r="L59" s="682">
        <v>326.00787545281088</v>
      </c>
      <c r="M59" s="683">
        <f t="shared" si="5"/>
        <v>434.74851079039672</v>
      </c>
      <c r="N59" s="681">
        <v>154.56000000000003</v>
      </c>
      <c r="O59" s="682">
        <v>360.64</v>
      </c>
      <c r="P59" s="683">
        <f t="shared" si="2"/>
        <v>515.20000000000005</v>
      </c>
      <c r="Q59" s="681">
        <f t="shared" si="6"/>
        <v>-13.604109760453412</v>
      </c>
      <c r="R59" s="681">
        <f t="shared" si="6"/>
        <v>0.98074718872675248</v>
      </c>
      <c r="S59" s="683">
        <f t="shared" si="4"/>
        <v>-12.623362571726659</v>
      </c>
      <c r="T59" s="684" t="s">
        <v>1142</v>
      </c>
      <c r="U59" s="679">
        <v>3680</v>
      </c>
      <c r="V59" s="680">
        <v>3680</v>
      </c>
    </row>
    <row r="60" spans="1:28" ht="25.15" customHeight="1">
      <c r="A60" s="933">
        <v>49</v>
      </c>
      <c r="B60" s="678" t="s">
        <v>923</v>
      </c>
      <c r="C60" s="679">
        <v>2850</v>
      </c>
      <c r="D60" s="679">
        <v>2515</v>
      </c>
      <c r="E60" s="681">
        <v>171</v>
      </c>
      <c r="F60" s="682">
        <v>385.91712282139338</v>
      </c>
      <c r="G60" s="683">
        <f t="shared" si="0"/>
        <v>556.91712282139338</v>
      </c>
      <c r="H60" s="682">
        <v>27.035254901960769</v>
      </c>
      <c r="I60" s="682">
        <v>29.019472993248087</v>
      </c>
      <c r="J60" s="683">
        <f t="shared" si="1"/>
        <v>56.054727895208856</v>
      </c>
      <c r="K60" s="681">
        <v>70.277707577529682</v>
      </c>
      <c r="L60" s="682">
        <v>222.80157792495092</v>
      </c>
      <c r="M60" s="683">
        <f t="shared" si="5"/>
        <v>293.07928550248062</v>
      </c>
      <c r="N60" s="681">
        <v>90.54</v>
      </c>
      <c r="O60" s="682">
        <v>211.26</v>
      </c>
      <c r="P60" s="683">
        <f t="shared" si="2"/>
        <v>301.8</v>
      </c>
      <c r="Q60" s="681">
        <f t="shared" si="6"/>
        <v>6.7729624794904453</v>
      </c>
      <c r="R60" s="681">
        <f t="shared" si="6"/>
        <v>40.561050918199015</v>
      </c>
      <c r="S60" s="683">
        <f t="shared" si="4"/>
        <v>47.334013397689461</v>
      </c>
      <c r="T60" s="684" t="s">
        <v>1142</v>
      </c>
      <c r="U60" s="679">
        <v>2515</v>
      </c>
      <c r="V60" s="679">
        <v>2515</v>
      </c>
      <c r="X60" s="674">
        <f>N60/4</f>
        <v>22.635000000000002</v>
      </c>
      <c r="Y60" s="674">
        <f>O60/4</f>
        <v>52.814999999999998</v>
      </c>
      <c r="AA60" s="674">
        <f>X60*3</f>
        <v>67.905000000000001</v>
      </c>
      <c r="AB60" s="674">
        <f>Y60*3</f>
        <v>158.44499999999999</v>
      </c>
    </row>
    <row r="61" spans="1:28" ht="25.15" customHeight="1">
      <c r="A61" s="933">
        <v>50</v>
      </c>
      <c r="B61" s="678" t="s">
        <v>924</v>
      </c>
      <c r="C61" s="679">
        <v>1666</v>
      </c>
      <c r="D61" s="679">
        <v>1572</v>
      </c>
      <c r="E61" s="681">
        <v>99.960000000000008</v>
      </c>
      <c r="F61" s="682">
        <v>245.52131096675927</v>
      </c>
      <c r="G61" s="683">
        <f t="shared" si="0"/>
        <v>345.48131096675928</v>
      </c>
      <c r="H61" s="682">
        <v>22.872854901960778</v>
      </c>
      <c r="I61" s="682">
        <v>23.669890196078455</v>
      </c>
      <c r="J61" s="683">
        <f t="shared" si="1"/>
        <v>46.542745098039234</v>
      </c>
      <c r="K61" s="681">
        <v>44.710830061197598</v>
      </c>
      <c r="L61" s="682">
        <v>139.26205984016815</v>
      </c>
      <c r="M61" s="683">
        <f t="shared" si="5"/>
        <v>183.97288990136576</v>
      </c>
      <c r="N61" s="681">
        <v>66.024000000000001</v>
      </c>
      <c r="O61" s="682">
        <v>154.05599999999998</v>
      </c>
      <c r="P61" s="683">
        <f t="shared" si="2"/>
        <v>220.07999999999998</v>
      </c>
      <c r="Q61" s="681">
        <f t="shared" si="6"/>
        <v>1.5596849631583751</v>
      </c>
      <c r="R61" s="681">
        <f t="shared" si="6"/>
        <v>8.8759500362466213</v>
      </c>
      <c r="S61" s="683">
        <f t="shared" si="4"/>
        <v>10.435634999404996</v>
      </c>
      <c r="T61" s="684" t="s">
        <v>1142</v>
      </c>
      <c r="U61" s="679">
        <v>1572</v>
      </c>
      <c r="V61" s="680">
        <v>1572</v>
      </c>
    </row>
    <row r="62" spans="1:28" ht="25.15" customHeight="1">
      <c r="A62" s="933">
        <v>51</v>
      </c>
      <c r="B62" s="678" t="s">
        <v>925</v>
      </c>
      <c r="C62" s="679">
        <v>3826</v>
      </c>
      <c r="D62" s="679">
        <v>3406</v>
      </c>
      <c r="E62" s="681">
        <v>229.56000000000003</v>
      </c>
      <c r="F62" s="682">
        <v>530.58202829695222</v>
      </c>
      <c r="G62" s="683">
        <f t="shared" si="0"/>
        <v>760.14202829695228</v>
      </c>
      <c r="H62" s="682">
        <v>31.213654901960751</v>
      </c>
      <c r="I62" s="682">
        <v>34.315488123321472</v>
      </c>
      <c r="J62" s="683">
        <f t="shared" si="1"/>
        <v>65.529143025282224</v>
      </c>
      <c r="K62" s="681">
        <v>96.622011373678063</v>
      </c>
      <c r="L62" s="682">
        <v>301.73446298703095</v>
      </c>
      <c r="M62" s="683">
        <f t="shared" si="5"/>
        <v>398.356474360709</v>
      </c>
      <c r="N62" s="681">
        <v>143.31900000000002</v>
      </c>
      <c r="O62" s="682">
        <v>334.411</v>
      </c>
      <c r="P62" s="683">
        <f t="shared" si="2"/>
        <v>477.73</v>
      </c>
      <c r="Q62" s="681">
        <f t="shared" si="6"/>
        <v>-15.483333724361202</v>
      </c>
      <c r="R62" s="681">
        <f t="shared" si="6"/>
        <v>1.6389511103524228</v>
      </c>
      <c r="S62" s="683">
        <f t="shared" si="4"/>
        <v>-13.844382614008779</v>
      </c>
      <c r="T62" s="684" t="s">
        <v>1142</v>
      </c>
      <c r="U62" s="679">
        <v>3406</v>
      </c>
      <c r="V62" s="680">
        <v>3406</v>
      </c>
    </row>
    <row r="63" spans="1:28" ht="25.15" customHeight="1">
      <c r="A63" s="1149" t="s">
        <v>19</v>
      </c>
      <c r="B63" s="1150"/>
      <c r="C63" s="685">
        <f t="shared" ref="C63:S63" si="7">SUM(C12:C62)</f>
        <v>158206</v>
      </c>
      <c r="D63" s="685">
        <f t="shared" si="7"/>
        <v>144652</v>
      </c>
      <c r="E63" s="686">
        <f t="shared" si="7"/>
        <v>9492.36</v>
      </c>
      <c r="F63" s="686">
        <f t="shared" si="7"/>
        <v>22148.839999999997</v>
      </c>
      <c r="G63" s="686">
        <f t="shared" si="7"/>
        <v>31641.200000000001</v>
      </c>
      <c r="H63" s="686">
        <f t="shared" si="7"/>
        <v>1480.8876</v>
      </c>
      <c r="I63" s="686">
        <f t="shared" si="7"/>
        <v>1602.7723005707969</v>
      </c>
      <c r="J63" s="686">
        <f t="shared" si="7"/>
        <v>3083.6599005707972</v>
      </c>
      <c r="K63" s="686">
        <f t="shared" si="7"/>
        <v>4033.4299999999994</v>
      </c>
      <c r="L63" s="686">
        <f t="shared" si="7"/>
        <v>12814.590000000002</v>
      </c>
      <c r="M63" s="686">
        <f t="shared" si="7"/>
        <v>16848.020000000004</v>
      </c>
      <c r="N63" s="686">
        <f t="shared" si="7"/>
        <v>6040.335</v>
      </c>
      <c r="O63" s="686">
        <f t="shared" si="7"/>
        <v>14094.115</v>
      </c>
      <c r="P63" s="686">
        <f t="shared" si="7"/>
        <v>20134.450000000008</v>
      </c>
      <c r="Q63" s="686">
        <f t="shared" si="7"/>
        <v>-526.01740000000052</v>
      </c>
      <c r="R63" s="686">
        <f t="shared" si="7"/>
        <v>323.24730057079785</v>
      </c>
      <c r="S63" s="686">
        <f t="shared" si="7"/>
        <v>-202.77009942920296</v>
      </c>
      <c r="T63" s="685" t="s">
        <v>1142</v>
      </c>
      <c r="U63" s="685">
        <f>SUM(U12:U62)</f>
        <v>144652</v>
      </c>
      <c r="V63" s="685">
        <f>SUM(V12:V62)</f>
        <v>144652</v>
      </c>
    </row>
    <row r="64" spans="1:28" ht="25.15" customHeight="1">
      <c r="I64" s="687"/>
      <c r="J64" s="687"/>
    </row>
    <row r="65" spans="1:21">
      <c r="C65" s="688"/>
      <c r="D65" s="688"/>
      <c r="H65" s="674">
        <v>10</v>
      </c>
      <c r="I65" s="687"/>
      <c r="K65" s="687"/>
      <c r="L65" s="687"/>
    </row>
    <row r="66" spans="1:21">
      <c r="D66" s="688"/>
      <c r="E66" s="687"/>
      <c r="F66" s="687"/>
      <c r="G66" s="687"/>
      <c r="H66" s="687">
        <f>H65/10</f>
        <v>1</v>
      </c>
      <c r="I66" s="687">
        <f>H66*9</f>
        <v>9</v>
      </c>
      <c r="J66" s="687"/>
      <c r="K66" s="687"/>
      <c r="L66" s="687"/>
      <c r="M66" s="687"/>
      <c r="N66" s="687"/>
      <c r="O66" s="687"/>
      <c r="P66" s="687"/>
      <c r="Q66" s="687"/>
      <c r="R66" s="687"/>
      <c r="S66" s="687"/>
    </row>
    <row r="67" spans="1:21">
      <c r="C67" s="688">
        <f>C63+'AT-8A_Hon_CCH_MS'!C63</f>
        <v>231157</v>
      </c>
      <c r="D67" s="688">
        <f>D63+'AT-8A_Hon_CCH_MS'!D63</f>
        <v>211713</v>
      </c>
      <c r="F67" s="688">
        <f>C67-D67</f>
        <v>19444</v>
      </c>
      <c r="H67" s="687"/>
      <c r="I67" s="687"/>
      <c r="J67" s="687"/>
    </row>
    <row r="68" spans="1:21">
      <c r="A68" s="674" t="s">
        <v>12</v>
      </c>
      <c r="D68" s="674">
        <f>D67/C67</f>
        <v>0.91588400956925375</v>
      </c>
      <c r="E68" s="688"/>
      <c r="H68" s="687"/>
      <c r="I68" s="687"/>
      <c r="J68" s="687"/>
      <c r="T68" s="1145" t="s">
        <v>13</v>
      </c>
      <c r="U68" s="1145"/>
    </row>
    <row r="69" spans="1:21" ht="12.75" customHeight="1">
      <c r="B69" s="689"/>
      <c r="C69" s="689"/>
      <c r="D69" s="689"/>
      <c r="E69" s="689"/>
      <c r="F69" s="689"/>
      <c r="G69" s="955">
        <f>G63+'AT-8A_Hon_CCH_MS'!G63</f>
        <v>46231.4</v>
      </c>
      <c r="H69" s="689"/>
      <c r="I69" s="689">
        <f>G69/10</f>
        <v>4623.1400000000003</v>
      </c>
      <c r="J69" s="689"/>
      <c r="K69" s="689">
        <f>I69*9</f>
        <v>41608.26</v>
      </c>
      <c r="L69" s="689"/>
      <c r="M69" s="689"/>
      <c r="N69" s="689"/>
      <c r="O69" s="689"/>
      <c r="P69" s="689"/>
      <c r="Q69" s="689"/>
      <c r="R69" s="1145" t="s">
        <v>14</v>
      </c>
      <c r="S69" s="1145"/>
      <c r="T69" s="1145"/>
      <c r="U69" s="1145"/>
    </row>
    <row r="70" spans="1:21" ht="12.75" customHeight="1">
      <c r="B70" s="689"/>
      <c r="C70" s="689"/>
      <c r="D70" s="689"/>
      <c r="E70" s="689"/>
      <c r="F70" s="689"/>
      <c r="G70" s="689"/>
      <c r="H70" s="689"/>
      <c r="I70" s="689"/>
      <c r="J70" s="689"/>
      <c r="K70" s="689"/>
      <c r="L70" s="689"/>
      <c r="M70" s="689"/>
      <c r="N70" s="689"/>
      <c r="O70" s="689"/>
      <c r="P70" s="689"/>
      <c r="Q70" s="689"/>
      <c r="R70" s="1145" t="s">
        <v>20</v>
      </c>
      <c r="S70" s="1145"/>
      <c r="T70" s="1145"/>
      <c r="U70" s="1145"/>
    </row>
    <row r="71" spans="1:21">
      <c r="S71" s="1146" t="s">
        <v>85</v>
      </c>
      <c r="T71" s="1146"/>
      <c r="U71" s="1146"/>
    </row>
    <row r="74" spans="1:21">
      <c r="L74" s="687">
        <f>12814.59/D63</f>
        <v>8.8589096590437746E-2</v>
      </c>
    </row>
  </sheetData>
  <autoFilter ref="A11:AB63"/>
  <mergeCells count="24">
    <mergeCell ref="P7:V7"/>
    <mergeCell ref="T1:V1"/>
    <mergeCell ref="A2:V2"/>
    <mergeCell ref="A3:V3"/>
    <mergeCell ref="A4:Q4"/>
    <mergeCell ref="A6:V6"/>
    <mergeCell ref="A63:B63"/>
    <mergeCell ref="T68:U68"/>
    <mergeCell ref="R69:U69"/>
    <mergeCell ref="P8:V8"/>
    <mergeCell ref="A9:A10"/>
    <mergeCell ref="B9:B10"/>
    <mergeCell ref="C9:C10"/>
    <mergeCell ref="D9:D10"/>
    <mergeCell ref="E9:G9"/>
    <mergeCell ref="H9:J9"/>
    <mergeCell ref="K9:M9"/>
    <mergeCell ref="N9:P9"/>
    <mergeCell ref="Q9:S9"/>
    <mergeCell ref="R70:U70"/>
    <mergeCell ref="S71:U71"/>
    <mergeCell ref="T9:T10"/>
    <mergeCell ref="U9:U10"/>
    <mergeCell ref="V9:V10"/>
  </mergeCells>
  <printOptions horizontalCentered="1"/>
  <pageMargins left="0.17" right="0.16" top="0.23622047244094499" bottom="0" header="0.18" footer="0.31496062992126"/>
  <pageSetup paperSize="9" scale="57" orientation="landscape" r:id="rId1"/>
  <rowBreaks count="1" manualBreakCount="1">
    <brk id="36" max="2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79"/>
  <sheetViews>
    <sheetView view="pageBreakPreview" zoomScale="70" zoomScaleNormal="50" zoomScaleSheetLayoutView="70" workbookViewId="0">
      <pane xSplit="2" ySplit="11" topLeftCell="C60" activePane="bottomRight" state="frozen"/>
      <selection activeCell="J68" sqref="J68"/>
      <selection pane="topRight" activeCell="J68" sqref="J68"/>
      <selection pane="bottomLeft" activeCell="J68" sqref="J68"/>
      <selection pane="bottomRight" activeCell="Y12" sqref="Y12:Y62"/>
    </sheetView>
  </sheetViews>
  <sheetFormatPr defaultColWidth="8.85546875" defaultRowHeight="12.75"/>
  <cols>
    <col min="1" max="1" width="8.85546875" style="690"/>
    <col min="2" max="2" width="15.85546875" style="690" customWidth="1"/>
    <col min="3" max="4" width="13.28515625" style="690" customWidth="1"/>
    <col min="5" max="5" width="12.42578125" style="690" customWidth="1"/>
    <col min="6" max="6" width="12" style="690" customWidth="1"/>
    <col min="7" max="7" width="13.140625" style="690" customWidth="1"/>
    <col min="8" max="8" width="10.7109375" style="690" customWidth="1"/>
    <col min="9" max="9" width="9.85546875" style="690" customWidth="1"/>
    <col min="10" max="10" width="12.140625" style="690" customWidth="1"/>
    <col min="11" max="11" width="10.5703125" style="690" customWidth="1"/>
    <col min="12" max="12" width="10.28515625" style="690" customWidth="1"/>
    <col min="13" max="13" width="11" style="690" customWidth="1"/>
    <col min="14" max="14" width="11.7109375" style="690" customWidth="1"/>
    <col min="15" max="15" width="11.42578125" style="690" customWidth="1"/>
    <col min="16" max="16" width="12.140625" style="690" customWidth="1"/>
    <col min="17" max="17" width="11.42578125" style="690" customWidth="1"/>
    <col min="18" max="18" width="12.5703125" style="690" customWidth="1"/>
    <col min="19" max="19" width="11.42578125" style="690" customWidth="1"/>
    <col min="20" max="20" width="12.85546875" style="690" customWidth="1"/>
    <col min="21" max="21" width="11.140625" style="690" customWidth="1"/>
    <col min="22" max="22" width="11.85546875" style="690" customWidth="1"/>
    <col min="23" max="16384" width="8.85546875" style="690"/>
  </cols>
  <sheetData>
    <row r="1" spans="1:25" ht="15">
      <c r="T1" s="1174" t="s">
        <v>204</v>
      </c>
      <c r="U1" s="1174"/>
      <c r="V1" s="1174"/>
    </row>
    <row r="2" spans="1:25" ht="15.75">
      <c r="A2" s="1175" t="s">
        <v>0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  <c r="R2" s="1175"/>
      <c r="S2" s="1175"/>
      <c r="T2" s="1175"/>
      <c r="U2" s="1175"/>
      <c r="V2" s="1175"/>
    </row>
    <row r="3" spans="1:25" ht="20.25">
      <c r="A3" s="1165" t="s">
        <v>734</v>
      </c>
      <c r="B3" s="1165"/>
      <c r="C3" s="1165"/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1165"/>
      <c r="O3" s="1165"/>
      <c r="P3" s="1165"/>
      <c r="Q3" s="1165"/>
      <c r="R3" s="1165"/>
      <c r="S3" s="1165"/>
      <c r="T3" s="1165"/>
      <c r="U3" s="1165"/>
      <c r="V3" s="1165"/>
    </row>
    <row r="4" spans="1:25" ht="15.75">
      <c r="A4" s="1166" t="s">
        <v>1139</v>
      </c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6"/>
      <c r="P4" s="1166"/>
      <c r="Q4" s="1166"/>
      <c r="R4" s="674"/>
      <c r="S4" s="674"/>
      <c r="T4" s="674"/>
      <c r="U4" s="674"/>
      <c r="V4" s="674"/>
    </row>
    <row r="5" spans="1:25">
      <c r="A5" s="675"/>
      <c r="B5" s="675"/>
      <c r="C5" s="676"/>
      <c r="D5" s="676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4"/>
      <c r="S5" s="674"/>
      <c r="T5" s="674"/>
      <c r="U5" s="675"/>
      <c r="V5" s="674"/>
    </row>
    <row r="6" spans="1:25" ht="15.75">
      <c r="A6" s="1167" t="s">
        <v>1140</v>
      </c>
      <c r="B6" s="1167"/>
      <c r="C6" s="1167"/>
      <c r="D6" s="1167"/>
      <c r="E6" s="1167"/>
      <c r="F6" s="1167"/>
      <c r="G6" s="1167"/>
      <c r="H6" s="1167"/>
      <c r="I6" s="1167"/>
      <c r="J6" s="1167"/>
      <c r="K6" s="1167"/>
      <c r="L6" s="1167"/>
      <c r="M6" s="1167"/>
      <c r="N6" s="1167"/>
      <c r="O6" s="1167"/>
      <c r="P6" s="1167"/>
      <c r="Q6" s="1167"/>
      <c r="R6" s="1167"/>
      <c r="S6" s="1167"/>
      <c r="T6" s="1167"/>
      <c r="U6" s="1167"/>
      <c r="V6" s="1167"/>
    </row>
    <row r="7" spans="1:25" ht="15.75">
      <c r="A7" s="936"/>
      <c r="B7" s="935"/>
      <c r="C7" s="935"/>
      <c r="D7" s="935"/>
      <c r="E7" s="935"/>
      <c r="F7" s="935"/>
      <c r="G7" s="935"/>
      <c r="H7" s="935"/>
      <c r="I7" s="935"/>
      <c r="J7" s="935"/>
      <c r="K7" s="935"/>
      <c r="L7" s="935"/>
      <c r="M7" s="935"/>
      <c r="N7" s="935"/>
      <c r="O7" s="935"/>
      <c r="P7" s="1146" t="s">
        <v>222</v>
      </c>
      <c r="Q7" s="1146"/>
      <c r="R7" s="1146"/>
      <c r="S7" s="1146"/>
      <c r="T7" s="1146"/>
      <c r="U7" s="1146"/>
      <c r="V7" s="1146"/>
    </row>
    <row r="8" spans="1:25">
      <c r="A8" s="674"/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1151" t="s">
        <v>1141</v>
      </c>
      <c r="Q8" s="1151"/>
      <c r="R8" s="1151"/>
      <c r="S8" s="1151"/>
      <c r="T8" s="1151"/>
      <c r="U8" s="1151"/>
      <c r="V8" s="1151"/>
    </row>
    <row r="9" spans="1:25" ht="28.5" customHeight="1">
      <c r="A9" s="1152" t="s">
        <v>26</v>
      </c>
      <c r="B9" s="1147" t="s">
        <v>202</v>
      </c>
      <c r="C9" s="1147" t="s">
        <v>370</v>
      </c>
      <c r="D9" s="1147" t="s">
        <v>475</v>
      </c>
      <c r="E9" s="1154" t="s">
        <v>835</v>
      </c>
      <c r="F9" s="1154"/>
      <c r="G9" s="1154"/>
      <c r="H9" s="1155" t="s">
        <v>809</v>
      </c>
      <c r="I9" s="1156"/>
      <c r="J9" s="1157"/>
      <c r="K9" s="1158" t="s">
        <v>372</v>
      </c>
      <c r="L9" s="1159"/>
      <c r="M9" s="1160"/>
      <c r="N9" s="1149" t="s">
        <v>155</v>
      </c>
      <c r="O9" s="1161"/>
      <c r="P9" s="1150"/>
      <c r="Q9" s="1162" t="s">
        <v>836</v>
      </c>
      <c r="R9" s="1162"/>
      <c r="S9" s="1162"/>
      <c r="T9" s="1147" t="s">
        <v>244</v>
      </c>
      <c r="U9" s="1147" t="s">
        <v>425</v>
      </c>
      <c r="V9" s="1147" t="s">
        <v>373</v>
      </c>
    </row>
    <row r="10" spans="1:25" ht="61.5" customHeight="1">
      <c r="A10" s="1153"/>
      <c r="B10" s="1148"/>
      <c r="C10" s="1148"/>
      <c r="D10" s="1148"/>
      <c r="E10" s="934" t="s">
        <v>178</v>
      </c>
      <c r="F10" s="934" t="s">
        <v>203</v>
      </c>
      <c r="G10" s="934" t="s">
        <v>19</v>
      </c>
      <c r="H10" s="934" t="s">
        <v>178</v>
      </c>
      <c r="I10" s="934" t="s">
        <v>203</v>
      </c>
      <c r="J10" s="934" t="s">
        <v>19</v>
      </c>
      <c r="K10" s="934" t="s">
        <v>178</v>
      </c>
      <c r="L10" s="934" t="s">
        <v>203</v>
      </c>
      <c r="M10" s="934" t="s">
        <v>19</v>
      </c>
      <c r="N10" s="934" t="s">
        <v>178</v>
      </c>
      <c r="O10" s="934" t="s">
        <v>203</v>
      </c>
      <c r="P10" s="934" t="s">
        <v>19</v>
      </c>
      <c r="Q10" s="934" t="s">
        <v>232</v>
      </c>
      <c r="R10" s="934" t="s">
        <v>214</v>
      </c>
      <c r="S10" s="934" t="s">
        <v>215</v>
      </c>
      <c r="T10" s="1148"/>
      <c r="U10" s="1148"/>
      <c r="V10" s="1148"/>
    </row>
    <row r="11" spans="1:25">
      <c r="A11" s="691">
        <v>1</v>
      </c>
      <c r="B11" s="692">
        <v>2</v>
      </c>
      <c r="C11" s="693">
        <v>3</v>
      </c>
      <c r="D11" s="691">
        <v>4</v>
      </c>
      <c r="E11" s="692">
        <v>5</v>
      </c>
      <c r="F11" s="693">
        <v>6</v>
      </c>
      <c r="G11" s="691">
        <v>7</v>
      </c>
      <c r="H11" s="692">
        <v>8</v>
      </c>
      <c r="I11" s="693">
        <v>9</v>
      </c>
      <c r="J11" s="691">
        <v>10</v>
      </c>
      <c r="K11" s="692">
        <v>11</v>
      </c>
      <c r="L11" s="693">
        <v>12</v>
      </c>
      <c r="M11" s="691">
        <v>13</v>
      </c>
      <c r="N11" s="692">
        <v>14</v>
      </c>
      <c r="O11" s="693">
        <v>15</v>
      </c>
      <c r="P11" s="691">
        <v>16</v>
      </c>
      <c r="Q11" s="692">
        <v>17</v>
      </c>
      <c r="R11" s="693">
        <v>18</v>
      </c>
      <c r="S11" s="691">
        <v>19</v>
      </c>
      <c r="T11" s="692">
        <v>20</v>
      </c>
      <c r="U11" s="691">
        <v>21</v>
      </c>
      <c r="V11" s="692">
        <v>22</v>
      </c>
    </row>
    <row r="12" spans="1:25" ht="28.9" customHeight="1">
      <c r="A12" s="691">
        <v>1</v>
      </c>
      <c r="B12" s="678" t="s">
        <v>875</v>
      </c>
      <c r="C12" s="694">
        <v>500</v>
      </c>
      <c r="D12" s="694">
        <v>459</v>
      </c>
      <c r="E12" s="695">
        <v>30.000000000000004</v>
      </c>
      <c r="F12" s="696">
        <v>81.446753578202404</v>
      </c>
      <c r="G12" s="697">
        <f>E12+F12</f>
        <v>111.4467535782024</v>
      </c>
      <c r="H12" s="695">
        <v>8.2271235353758101</v>
      </c>
      <c r="I12" s="696">
        <v>8.8047755890189308</v>
      </c>
      <c r="J12" s="697">
        <f>H12+I12</f>
        <v>17.031899124394741</v>
      </c>
      <c r="K12" s="695">
        <v>18.127455855269137</v>
      </c>
      <c r="L12" s="696">
        <v>42.502246014822326</v>
      </c>
      <c r="M12" s="683">
        <f>K12+L12</f>
        <v>60.629701870091466</v>
      </c>
      <c r="N12" s="681">
        <v>19.277999999999999</v>
      </c>
      <c r="O12" s="682">
        <v>44.981999999999992</v>
      </c>
      <c r="P12" s="683">
        <f>N12+O12</f>
        <v>64.259999999999991</v>
      </c>
      <c r="Q12" s="681">
        <f t="shared" ref="Q12:R43" si="0">H12+K12-N12</f>
        <v>7.0765793906449481</v>
      </c>
      <c r="R12" s="681">
        <f t="shared" si="0"/>
        <v>6.3250216038412646</v>
      </c>
      <c r="S12" s="683">
        <f>Q12+R12</f>
        <v>13.401600994486213</v>
      </c>
      <c r="T12" s="698" t="s">
        <v>1142</v>
      </c>
      <c r="U12" s="699">
        <v>459</v>
      </c>
      <c r="V12" s="700">
        <v>459</v>
      </c>
      <c r="W12" s="690">
        <f>459*2000*7/100000</f>
        <v>64.260000000000005</v>
      </c>
      <c r="Y12" s="702">
        <f>M12+'AT-8_Hon_CCH_PS'!M12</f>
        <v>174.21803866075919</v>
      </c>
    </row>
    <row r="13" spans="1:25" ht="28.9" customHeight="1">
      <c r="A13" s="691">
        <v>2</v>
      </c>
      <c r="B13" s="678" t="s">
        <v>877</v>
      </c>
      <c r="C13" s="694">
        <v>803</v>
      </c>
      <c r="D13" s="694">
        <v>776</v>
      </c>
      <c r="E13" s="695">
        <v>55.74</v>
      </c>
      <c r="F13" s="696">
        <v>125.2636601167607</v>
      </c>
      <c r="G13" s="697">
        <f t="shared" ref="G13:G62" si="1">E13+F13</f>
        <v>181.0036601167607</v>
      </c>
      <c r="H13" s="695">
        <v>9.3808391468916881</v>
      </c>
      <c r="I13" s="696">
        <v>11.119054035648347</v>
      </c>
      <c r="J13" s="697">
        <f t="shared" ref="J13:J62" si="2">H13+I13</f>
        <v>20.499893182540035</v>
      </c>
      <c r="K13" s="695">
        <v>27.87970507450315</v>
      </c>
      <c r="L13" s="696">
        <v>71.855649035952339</v>
      </c>
      <c r="M13" s="683">
        <f t="shared" ref="M13:M62" si="3">K13+L13</f>
        <v>99.735354110455489</v>
      </c>
      <c r="N13" s="695">
        <v>36.540000000000006</v>
      </c>
      <c r="O13" s="696">
        <v>85.26</v>
      </c>
      <c r="P13" s="683">
        <f t="shared" ref="P13:P62" si="4">N13+O13</f>
        <v>121.80000000000001</v>
      </c>
      <c r="Q13" s="681">
        <f t="shared" si="0"/>
        <v>0.72054422139483165</v>
      </c>
      <c r="R13" s="681">
        <f t="shared" si="0"/>
        <v>-2.285296928399319</v>
      </c>
      <c r="S13" s="683">
        <f t="shared" ref="S13:S62" si="5">Q13+R13</f>
        <v>-1.5647527070044873</v>
      </c>
      <c r="T13" s="698" t="s">
        <v>1142</v>
      </c>
      <c r="U13" s="699">
        <v>776</v>
      </c>
      <c r="V13" s="700">
        <v>776</v>
      </c>
      <c r="W13" s="690">
        <v>121.8</v>
      </c>
      <c r="X13" s="690">
        <f>W13*30/100</f>
        <v>36.54</v>
      </c>
      <c r="Y13" s="702">
        <f>M13+'AT-8_Hon_CCH_PS'!M13</f>
        <v>476.58303257805807</v>
      </c>
    </row>
    <row r="14" spans="1:25" ht="28.9" customHeight="1">
      <c r="A14" s="691">
        <v>3</v>
      </c>
      <c r="B14" s="678" t="s">
        <v>876</v>
      </c>
      <c r="C14" s="694">
        <v>929</v>
      </c>
      <c r="D14" s="694">
        <v>870</v>
      </c>
      <c r="E14" s="695">
        <v>48.180000000000007</v>
      </c>
      <c r="F14" s="696">
        <v>114.32562997295598</v>
      </c>
      <c r="G14" s="697">
        <f t="shared" si="1"/>
        <v>162.505629972956</v>
      </c>
      <c r="H14" s="695">
        <v>8.874779049275503</v>
      </c>
      <c r="I14" s="696">
        <v>10.283090790263913</v>
      </c>
      <c r="J14" s="697">
        <f t="shared" si="2"/>
        <v>19.157869839539416</v>
      </c>
      <c r="K14" s="695">
        <v>25.445247593210873</v>
      </c>
      <c r="L14" s="696">
        <v>80.559812707833174</v>
      </c>
      <c r="M14" s="683">
        <f t="shared" si="3"/>
        <v>106.00506030104404</v>
      </c>
      <c r="N14" s="695">
        <v>32.591999999999999</v>
      </c>
      <c r="O14" s="696">
        <v>76.048000000000002</v>
      </c>
      <c r="P14" s="683">
        <f t="shared" si="4"/>
        <v>108.64</v>
      </c>
      <c r="Q14" s="681">
        <f t="shared" si="0"/>
        <v>1.7280266424863768</v>
      </c>
      <c r="R14" s="681">
        <f t="shared" si="0"/>
        <v>14.794903498097085</v>
      </c>
      <c r="S14" s="683">
        <f t="shared" si="5"/>
        <v>16.522930140583462</v>
      </c>
      <c r="T14" s="698" t="s">
        <v>1142</v>
      </c>
      <c r="U14" s="699">
        <v>870</v>
      </c>
      <c r="V14" s="700">
        <v>870</v>
      </c>
      <c r="X14" s="690">
        <f>W13-X13</f>
        <v>85.259999999999991</v>
      </c>
      <c r="Y14" s="702">
        <f>M14+'AT-8_Hon_CCH_PS'!M14</f>
        <v>331.8659969684212</v>
      </c>
    </row>
    <row r="15" spans="1:25" ht="28.5" customHeight="1">
      <c r="A15" s="691">
        <v>4</v>
      </c>
      <c r="B15" s="678" t="s">
        <v>878</v>
      </c>
      <c r="C15" s="694">
        <v>922</v>
      </c>
      <c r="D15" s="694">
        <v>912</v>
      </c>
      <c r="E15" s="695">
        <v>55.320000000000007</v>
      </c>
      <c r="F15" s="696">
        <v>84.16236520817958</v>
      </c>
      <c r="G15" s="697">
        <f t="shared" si="1"/>
        <v>139.4823652081796</v>
      </c>
      <c r="H15" s="695">
        <v>9.3049451099673064</v>
      </c>
      <c r="I15" s="696">
        <v>11.138460981959469</v>
      </c>
      <c r="J15" s="697">
        <f t="shared" si="2"/>
        <v>20.443406091926775</v>
      </c>
      <c r="K15" s="695">
        <v>18.731864598156609</v>
      </c>
      <c r="L15" s="696">
        <v>84.448907114418219</v>
      </c>
      <c r="M15" s="683">
        <f t="shared" si="3"/>
        <v>103.18077171257482</v>
      </c>
      <c r="N15" s="695">
        <v>38.303999999999995</v>
      </c>
      <c r="O15" s="696">
        <v>89.376000000000005</v>
      </c>
      <c r="P15" s="683">
        <f t="shared" si="4"/>
        <v>127.68</v>
      </c>
      <c r="Q15" s="681">
        <f t="shared" si="0"/>
        <v>-10.26719029187608</v>
      </c>
      <c r="R15" s="681">
        <f t="shared" si="0"/>
        <v>6.2113680963776829</v>
      </c>
      <c r="S15" s="683">
        <f t="shared" si="5"/>
        <v>-4.0558221954983971</v>
      </c>
      <c r="T15" s="698" t="s">
        <v>1142</v>
      </c>
      <c r="U15" s="699">
        <v>912</v>
      </c>
      <c r="V15" s="700">
        <v>912</v>
      </c>
      <c r="Y15" s="702">
        <f>M15+'AT-8_Hon_CCH_PS'!M15</f>
        <v>324.40300573870405</v>
      </c>
    </row>
    <row r="16" spans="1:25" ht="28.9" customHeight="1">
      <c r="A16" s="691">
        <v>5</v>
      </c>
      <c r="B16" s="678" t="s">
        <v>879</v>
      </c>
      <c r="C16" s="694">
        <v>1544</v>
      </c>
      <c r="D16" s="694">
        <v>1398</v>
      </c>
      <c r="E16" s="695">
        <v>92.64</v>
      </c>
      <c r="F16" s="696">
        <v>205.61984997874961</v>
      </c>
      <c r="G16" s="697">
        <f t="shared" si="1"/>
        <v>298.25984997874963</v>
      </c>
      <c r="H16" s="695">
        <v>10.588146043687331</v>
      </c>
      <c r="I16" s="696">
        <v>13.569048546506394</v>
      </c>
      <c r="J16" s="697">
        <f t="shared" si="2"/>
        <v>24.157194590193726</v>
      </c>
      <c r="K16" s="695">
        <v>45.764436146346306</v>
      </c>
      <c r="L16" s="696">
        <v>129.4512852477595</v>
      </c>
      <c r="M16" s="683">
        <f t="shared" si="3"/>
        <v>175.2157213941058</v>
      </c>
      <c r="N16" s="695">
        <v>58.631999999999998</v>
      </c>
      <c r="O16" s="696">
        <v>136.80799999999999</v>
      </c>
      <c r="P16" s="683">
        <f t="shared" si="4"/>
        <v>195.44</v>
      </c>
      <c r="Q16" s="681">
        <f t="shared" si="0"/>
        <v>-2.2794178099663611</v>
      </c>
      <c r="R16" s="681">
        <f t="shared" si="0"/>
        <v>6.212333794265902</v>
      </c>
      <c r="S16" s="683">
        <f t="shared" si="5"/>
        <v>3.9329159842995409</v>
      </c>
      <c r="T16" s="698" t="s">
        <v>1142</v>
      </c>
      <c r="U16" s="699">
        <v>1398</v>
      </c>
      <c r="V16" s="700">
        <v>1398</v>
      </c>
      <c r="Y16" s="702">
        <f>M16+'AT-8_Hon_CCH_PS'!M16</f>
        <v>652.90304948419282</v>
      </c>
    </row>
    <row r="17" spans="1:25" ht="28.9" customHeight="1">
      <c r="A17" s="691">
        <v>6</v>
      </c>
      <c r="B17" s="678" t="s">
        <v>880</v>
      </c>
      <c r="C17" s="694">
        <v>1879</v>
      </c>
      <c r="D17" s="694">
        <v>1790</v>
      </c>
      <c r="E17" s="695">
        <v>112.74000000000001</v>
      </c>
      <c r="F17" s="696">
        <v>345.13102319990355</v>
      </c>
      <c r="G17" s="697">
        <f t="shared" si="1"/>
        <v>457.87102319990356</v>
      </c>
      <c r="H17" s="695">
        <v>11.682858443772233</v>
      </c>
      <c r="I17" s="696">
        <v>15.83599703628505</v>
      </c>
      <c r="J17" s="697">
        <f t="shared" si="2"/>
        <v>27.518855480057283</v>
      </c>
      <c r="K17" s="695">
        <v>76.815184307290878</v>
      </c>
      <c r="L17" s="696">
        <v>165.74949970921998</v>
      </c>
      <c r="M17" s="683">
        <f t="shared" si="3"/>
        <v>242.56468401651085</v>
      </c>
      <c r="N17" s="695">
        <v>74.97</v>
      </c>
      <c r="O17" s="696">
        <v>174.93</v>
      </c>
      <c r="P17" s="683">
        <f t="shared" si="4"/>
        <v>249.9</v>
      </c>
      <c r="Q17" s="681">
        <f t="shared" si="0"/>
        <v>13.528042751063111</v>
      </c>
      <c r="R17" s="681">
        <f t="shared" si="0"/>
        <v>6.6554967455050189</v>
      </c>
      <c r="S17" s="683">
        <f t="shared" si="5"/>
        <v>20.18353949656813</v>
      </c>
      <c r="T17" s="698" t="s">
        <v>1142</v>
      </c>
      <c r="U17" s="699">
        <v>1790</v>
      </c>
      <c r="V17" s="700">
        <v>1790</v>
      </c>
      <c r="Y17" s="702">
        <f>M17+'AT-8_Hon_CCH_PS'!M17</f>
        <v>648.49371315110352</v>
      </c>
    </row>
    <row r="18" spans="1:25" ht="28.9" customHeight="1">
      <c r="A18" s="691">
        <v>7</v>
      </c>
      <c r="B18" s="678" t="s">
        <v>881</v>
      </c>
      <c r="C18" s="694">
        <v>1928</v>
      </c>
      <c r="D18" s="694">
        <v>1856</v>
      </c>
      <c r="E18" s="695">
        <v>115.68</v>
      </c>
      <c r="F18" s="696">
        <v>263.33334565361264</v>
      </c>
      <c r="G18" s="697">
        <f t="shared" si="1"/>
        <v>379.01334565361265</v>
      </c>
      <c r="H18" s="695">
        <v>11.76931670224289</v>
      </c>
      <c r="I18" s="696">
        <v>16.084948412107309</v>
      </c>
      <c r="J18" s="697">
        <f t="shared" si="2"/>
        <v>27.854265114350198</v>
      </c>
      <c r="K18" s="695">
        <v>58.609623942503475</v>
      </c>
      <c r="L18" s="696">
        <v>171.86093377671077</v>
      </c>
      <c r="M18" s="683">
        <f t="shared" si="3"/>
        <v>230.47055771921424</v>
      </c>
      <c r="N18" s="695">
        <v>77.951999999999984</v>
      </c>
      <c r="O18" s="696">
        <v>181.88800000000001</v>
      </c>
      <c r="P18" s="683">
        <f t="shared" si="4"/>
        <v>259.83999999999997</v>
      </c>
      <c r="Q18" s="681">
        <f t="shared" si="0"/>
        <v>-7.5730593552536192</v>
      </c>
      <c r="R18" s="681">
        <f t="shared" si="0"/>
        <v>6.0578821888180698</v>
      </c>
      <c r="S18" s="683">
        <f t="shared" si="5"/>
        <v>-1.5151771664355493</v>
      </c>
      <c r="T18" s="698" t="s">
        <v>1142</v>
      </c>
      <c r="U18" s="699">
        <v>1856</v>
      </c>
      <c r="V18" s="700">
        <v>1856</v>
      </c>
      <c r="Y18" s="702">
        <f>M18+'AT-8_Hon_CCH_PS'!M18</f>
        <v>645.23500403925209</v>
      </c>
    </row>
    <row r="19" spans="1:25" ht="28.9" customHeight="1">
      <c r="A19" s="691">
        <v>8</v>
      </c>
      <c r="B19" s="678" t="s">
        <v>882</v>
      </c>
      <c r="C19" s="694">
        <v>1271</v>
      </c>
      <c r="D19" s="694">
        <v>1265</v>
      </c>
      <c r="E19" s="695">
        <v>76.260000000000005</v>
      </c>
      <c r="F19" s="696">
        <v>170.54364966073416</v>
      </c>
      <c r="G19" s="697">
        <f t="shared" si="1"/>
        <v>246.80364966073415</v>
      </c>
      <c r="H19" s="695">
        <v>10.152862093768675</v>
      </c>
      <c r="I19" s="696">
        <v>12.868257515877559</v>
      </c>
      <c r="J19" s="697">
        <f t="shared" si="2"/>
        <v>23.021119609646234</v>
      </c>
      <c r="K19" s="695">
        <v>37.957590018036377</v>
      </c>
      <c r="L19" s="696">
        <v>117.13581962690685</v>
      </c>
      <c r="M19" s="683">
        <f t="shared" si="3"/>
        <v>155.09340964494322</v>
      </c>
      <c r="N19" s="695">
        <v>53.13</v>
      </c>
      <c r="O19" s="696">
        <v>123.97</v>
      </c>
      <c r="P19" s="683">
        <f t="shared" si="4"/>
        <v>177.1</v>
      </c>
      <c r="Q19" s="681">
        <f t="shared" si="0"/>
        <v>-5.0195478881949498</v>
      </c>
      <c r="R19" s="681">
        <f t="shared" si="0"/>
        <v>6.0340771427844118</v>
      </c>
      <c r="S19" s="683">
        <f t="shared" si="5"/>
        <v>1.014529254589462</v>
      </c>
      <c r="T19" s="698" t="s">
        <v>1142</v>
      </c>
      <c r="U19" s="699">
        <v>1265</v>
      </c>
      <c r="V19" s="700">
        <v>1265</v>
      </c>
      <c r="Y19" s="702">
        <f>M19+'AT-8_Hon_CCH_PS'!M19</f>
        <v>465.78474083595762</v>
      </c>
    </row>
    <row r="20" spans="1:25" ht="28.9" customHeight="1">
      <c r="A20" s="691">
        <v>9</v>
      </c>
      <c r="B20" s="678" t="s">
        <v>883</v>
      </c>
      <c r="C20" s="694">
        <v>1106</v>
      </c>
      <c r="D20" s="694">
        <v>856</v>
      </c>
      <c r="E20" s="695">
        <v>66.36</v>
      </c>
      <c r="F20" s="696">
        <v>185.40123058657355</v>
      </c>
      <c r="G20" s="697">
        <f t="shared" si="1"/>
        <v>251.76123058657356</v>
      </c>
      <c r="H20" s="695">
        <v>9.3332781367763928</v>
      </c>
      <c r="I20" s="696">
        <v>10.944025670365761</v>
      </c>
      <c r="J20" s="697">
        <f t="shared" si="2"/>
        <v>20.277303807142154</v>
      </c>
      <c r="K20" s="695">
        <v>41.264414790255699</v>
      </c>
      <c r="L20" s="696">
        <v>79.263447905638159</v>
      </c>
      <c r="M20" s="683">
        <f t="shared" si="3"/>
        <v>120.52786269589386</v>
      </c>
      <c r="N20" s="695">
        <v>35.952000000000005</v>
      </c>
      <c r="O20" s="696">
        <v>83.888000000000005</v>
      </c>
      <c r="P20" s="683">
        <f t="shared" si="4"/>
        <v>119.84</v>
      </c>
      <c r="Q20" s="681">
        <f t="shared" si="0"/>
        <v>14.645692927032087</v>
      </c>
      <c r="R20" s="681">
        <f t="shared" si="0"/>
        <v>6.3194735760039151</v>
      </c>
      <c r="S20" s="683">
        <f t="shared" si="5"/>
        <v>20.965166503036002</v>
      </c>
      <c r="T20" s="698" t="s">
        <v>1142</v>
      </c>
      <c r="U20" s="699">
        <v>856</v>
      </c>
      <c r="V20" s="700">
        <v>856</v>
      </c>
      <c r="Y20" s="702">
        <f>M20+'AT-8_Hon_CCH_PS'!M20</f>
        <v>364.94435250313705</v>
      </c>
    </row>
    <row r="21" spans="1:25" ht="28.9" customHeight="1">
      <c r="A21" s="691">
        <v>10</v>
      </c>
      <c r="B21" s="678" t="s">
        <v>884</v>
      </c>
      <c r="C21" s="694">
        <v>576</v>
      </c>
      <c r="D21" s="694">
        <v>519</v>
      </c>
      <c r="E21" s="695">
        <v>34.56</v>
      </c>
      <c r="F21" s="696">
        <v>98.879576546783568</v>
      </c>
      <c r="G21" s="697">
        <f t="shared" si="1"/>
        <v>133.43957654678357</v>
      </c>
      <c r="H21" s="695">
        <v>8.5349827134192466</v>
      </c>
      <c r="I21" s="696">
        <v>9.360632899622324</v>
      </c>
      <c r="J21" s="697">
        <f t="shared" si="2"/>
        <v>17.895615613041571</v>
      </c>
      <c r="K21" s="695">
        <v>22.007447566568622</v>
      </c>
      <c r="L21" s="696">
        <v>48.058095167086684</v>
      </c>
      <c r="M21" s="683">
        <f t="shared" si="3"/>
        <v>70.065542733655306</v>
      </c>
      <c r="N21" s="695">
        <v>23.237999999999996</v>
      </c>
      <c r="O21" s="696">
        <v>54.222000000000001</v>
      </c>
      <c r="P21" s="683">
        <f t="shared" si="4"/>
        <v>77.459999999999994</v>
      </c>
      <c r="Q21" s="681">
        <f t="shared" si="0"/>
        <v>7.3044302799878729</v>
      </c>
      <c r="R21" s="681">
        <f t="shared" si="0"/>
        <v>3.1967280667090066</v>
      </c>
      <c r="S21" s="683">
        <f t="shared" si="5"/>
        <v>10.501158346696879</v>
      </c>
      <c r="T21" s="698" t="s">
        <v>1142</v>
      </c>
      <c r="U21" s="699">
        <v>519</v>
      </c>
      <c r="V21" s="700">
        <v>519</v>
      </c>
      <c r="Y21" s="702">
        <f>M21+'AT-8_Hon_CCH_PS'!M21</f>
        <v>216.53602484318696</v>
      </c>
    </row>
    <row r="22" spans="1:25" ht="28.9" customHeight="1">
      <c r="A22" s="691">
        <v>11</v>
      </c>
      <c r="B22" s="678" t="s">
        <v>885</v>
      </c>
      <c r="C22" s="694">
        <v>2115</v>
      </c>
      <c r="D22" s="694">
        <v>1970</v>
      </c>
      <c r="E22" s="695">
        <v>126.9</v>
      </c>
      <c r="F22" s="696">
        <v>336.46050177297838</v>
      </c>
      <c r="G22" s="697">
        <f t="shared" si="1"/>
        <v>463.36050177297841</v>
      </c>
      <c r="H22" s="695">
        <v>12.148834138756968</v>
      </c>
      <c r="I22" s="696">
        <v>16.944557098532982</v>
      </c>
      <c r="J22" s="697">
        <f t="shared" si="2"/>
        <v>29.09339123728995</v>
      </c>
      <c r="K22" s="695">
        <v>74.885402118270449</v>
      </c>
      <c r="L22" s="696">
        <v>182.41704716601305</v>
      </c>
      <c r="M22" s="683">
        <f t="shared" si="3"/>
        <v>257.30244928428351</v>
      </c>
      <c r="N22" s="695">
        <v>82.74</v>
      </c>
      <c r="O22" s="696">
        <v>193.06</v>
      </c>
      <c r="P22" s="683">
        <f t="shared" si="4"/>
        <v>275.8</v>
      </c>
      <c r="Q22" s="681">
        <f t="shared" si="0"/>
        <v>4.2942362570274213</v>
      </c>
      <c r="R22" s="681">
        <f t="shared" si="0"/>
        <v>6.3016042645460288</v>
      </c>
      <c r="S22" s="683">
        <f t="shared" si="5"/>
        <v>10.59584052157345</v>
      </c>
      <c r="T22" s="698" t="s">
        <v>1142</v>
      </c>
      <c r="U22" s="699">
        <v>1970</v>
      </c>
      <c r="V22" s="700">
        <v>1970</v>
      </c>
      <c r="Y22" s="702">
        <f>M22+'AT-8_Hon_CCH_PS'!M22</f>
        <v>732.78716748384591</v>
      </c>
    </row>
    <row r="23" spans="1:25" ht="28.9" customHeight="1">
      <c r="A23" s="691">
        <v>12</v>
      </c>
      <c r="B23" s="678" t="s">
        <v>886</v>
      </c>
      <c r="C23" s="694">
        <v>2398</v>
      </c>
      <c r="D23" s="694">
        <v>2289</v>
      </c>
      <c r="E23" s="695">
        <v>143.88000000000002</v>
      </c>
      <c r="F23" s="696">
        <v>347.90062313266355</v>
      </c>
      <c r="G23" s="697">
        <f t="shared" si="1"/>
        <v>491.78062313266355</v>
      </c>
      <c r="H23" s="695">
        <v>12.917802038594317</v>
      </c>
      <c r="I23" s="696">
        <v>18.437739159790652</v>
      </c>
      <c r="J23" s="697">
        <f t="shared" si="2"/>
        <v>31.355541198384969</v>
      </c>
      <c r="K23" s="695">
        <v>77.431609128565768</v>
      </c>
      <c r="L23" s="696">
        <v>211.9556451588852</v>
      </c>
      <c r="M23" s="683">
        <f t="shared" si="3"/>
        <v>289.38725428745096</v>
      </c>
      <c r="N23" s="695">
        <v>96.137999999999991</v>
      </c>
      <c r="O23" s="696">
        <v>224.32199999999997</v>
      </c>
      <c r="P23" s="683">
        <f t="shared" si="4"/>
        <v>320.45999999999998</v>
      </c>
      <c r="Q23" s="681">
        <f t="shared" si="0"/>
        <v>-5.7885888328399062</v>
      </c>
      <c r="R23" s="681">
        <f t="shared" si="0"/>
        <v>6.0713843186758822</v>
      </c>
      <c r="S23" s="683">
        <f t="shared" si="5"/>
        <v>0.28279548583597602</v>
      </c>
      <c r="T23" s="698" t="s">
        <v>1142</v>
      </c>
      <c r="U23" s="699">
        <v>2289</v>
      </c>
      <c r="V23" s="700">
        <v>2289</v>
      </c>
      <c r="Y23" s="702">
        <f>M23+'AT-8_Hon_CCH_PS'!M23</f>
        <v>807.26981750283994</v>
      </c>
    </row>
    <row r="24" spans="1:25" ht="28.9" customHeight="1">
      <c r="A24" s="691">
        <v>13</v>
      </c>
      <c r="B24" s="678" t="s">
        <v>887</v>
      </c>
      <c r="C24" s="694">
        <v>1475</v>
      </c>
      <c r="D24" s="694">
        <v>1410</v>
      </c>
      <c r="E24" s="695">
        <v>88.5</v>
      </c>
      <c r="F24" s="696">
        <v>217.91838535268207</v>
      </c>
      <c r="G24" s="697">
        <f t="shared" si="1"/>
        <v>306.41838535268209</v>
      </c>
      <c r="H24" s="695">
        <v>10.471374026993573</v>
      </c>
      <c r="I24" s="696">
        <v>14.06451222338265</v>
      </c>
      <c r="J24" s="697">
        <f t="shared" si="2"/>
        <v>24.535886250376223</v>
      </c>
      <c r="K24" s="695">
        <v>48.501698803001688</v>
      </c>
      <c r="L24" s="696">
        <v>130.56245507821237</v>
      </c>
      <c r="M24" s="683">
        <f t="shared" si="3"/>
        <v>179.06415388121405</v>
      </c>
      <c r="N24" s="695">
        <v>59.22</v>
      </c>
      <c r="O24" s="696">
        <v>138.18</v>
      </c>
      <c r="P24" s="683">
        <f t="shared" si="4"/>
        <v>197.4</v>
      </c>
      <c r="Q24" s="681">
        <f t="shared" si="0"/>
        <v>-0.24692717000473863</v>
      </c>
      <c r="R24" s="681">
        <f t="shared" si="0"/>
        <v>6.4469673015950093</v>
      </c>
      <c r="S24" s="683">
        <f t="shared" si="5"/>
        <v>6.2000401315902707</v>
      </c>
      <c r="T24" s="698" t="s">
        <v>1142</v>
      </c>
      <c r="U24" s="699">
        <v>1410</v>
      </c>
      <c r="V24" s="700">
        <v>1410</v>
      </c>
      <c r="Y24" s="702">
        <f>M24+'AT-8_Hon_CCH_PS'!M24</f>
        <v>507.44439609379157</v>
      </c>
    </row>
    <row r="25" spans="1:25" ht="28.9" customHeight="1">
      <c r="A25" s="691">
        <v>14</v>
      </c>
      <c r="B25" s="678" t="s">
        <v>888</v>
      </c>
      <c r="C25" s="694">
        <v>856</v>
      </c>
      <c r="D25" s="694">
        <v>834</v>
      </c>
      <c r="E25" s="695">
        <v>51.360000000000007</v>
      </c>
      <c r="F25" s="696">
        <v>95.510706453133949</v>
      </c>
      <c r="G25" s="697">
        <f t="shared" si="1"/>
        <v>146.87070645313395</v>
      </c>
      <c r="H25" s="695">
        <v>9.1627441903945552</v>
      </c>
      <c r="I25" s="696">
        <v>10.802355047178366</v>
      </c>
      <c r="J25" s="697">
        <f t="shared" si="2"/>
        <v>19.965099237572922</v>
      </c>
      <c r="K25" s="695">
        <v>21.257644275193311</v>
      </c>
      <c r="L25" s="696">
        <v>77.226303216474562</v>
      </c>
      <c r="M25" s="683">
        <f t="shared" si="3"/>
        <v>98.483947491667877</v>
      </c>
      <c r="N25" s="695">
        <v>35.027999999999999</v>
      </c>
      <c r="O25" s="696">
        <v>81.732000000000014</v>
      </c>
      <c r="P25" s="683">
        <f t="shared" si="4"/>
        <v>116.76000000000002</v>
      </c>
      <c r="Q25" s="681">
        <f t="shared" si="0"/>
        <v>-4.6076115344121327</v>
      </c>
      <c r="R25" s="681">
        <f t="shared" si="0"/>
        <v>6.2966582636529154</v>
      </c>
      <c r="S25" s="683">
        <f t="shared" si="5"/>
        <v>1.6890467292407827</v>
      </c>
      <c r="T25" s="698" t="s">
        <v>1142</v>
      </c>
      <c r="U25" s="699">
        <v>834</v>
      </c>
      <c r="V25" s="700">
        <v>834</v>
      </c>
      <c r="Y25" s="702">
        <f>M25+'AT-8_Hon_CCH_PS'!M25</f>
        <v>275.00140872482785</v>
      </c>
    </row>
    <row r="26" spans="1:25" ht="28.9" customHeight="1">
      <c r="A26" s="691">
        <v>15</v>
      </c>
      <c r="B26" s="678" t="s">
        <v>889</v>
      </c>
      <c r="C26" s="694">
        <v>1358</v>
      </c>
      <c r="D26" s="694">
        <v>1279</v>
      </c>
      <c r="E26" s="695">
        <v>81.48</v>
      </c>
      <c r="F26" s="696">
        <v>192.36572164556077</v>
      </c>
      <c r="G26" s="697">
        <f t="shared" si="1"/>
        <v>273.84572164556079</v>
      </c>
      <c r="H26" s="695">
        <v>10.359945124114574</v>
      </c>
      <c r="I26" s="696">
        <v>13.308942611725286</v>
      </c>
      <c r="J26" s="697">
        <f t="shared" si="2"/>
        <v>23.66888773583986</v>
      </c>
      <c r="K26" s="695">
        <v>42.814488902233499</v>
      </c>
      <c r="L26" s="696">
        <v>118.43218442910187</v>
      </c>
      <c r="M26" s="683">
        <f t="shared" si="3"/>
        <v>161.24667333133536</v>
      </c>
      <c r="N26" s="695">
        <v>53.718000000000004</v>
      </c>
      <c r="O26" s="696">
        <v>125.34200000000001</v>
      </c>
      <c r="P26" s="683">
        <f t="shared" si="4"/>
        <v>179.06</v>
      </c>
      <c r="Q26" s="681">
        <f t="shared" si="0"/>
        <v>-0.54356597365192982</v>
      </c>
      <c r="R26" s="681">
        <f t="shared" si="0"/>
        <v>6.3991270408271532</v>
      </c>
      <c r="S26" s="683">
        <f t="shared" si="5"/>
        <v>5.8555610671752234</v>
      </c>
      <c r="T26" s="698" t="s">
        <v>1142</v>
      </c>
      <c r="U26" s="699">
        <v>1279</v>
      </c>
      <c r="V26" s="700">
        <v>1279</v>
      </c>
      <c r="Y26" s="702">
        <f>M26+'AT-8_Hon_CCH_PS'!M26</f>
        <v>456.674278100847</v>
      </c>
    </row>
    <row r="27" spans="1:25" ht="28.5" customHeight="1">
      <c r="A27" s="691">
        <v>16</v>
      </c>
      <c r="B27" s="678" t="s">
        <v>890</v>
      </c>
      <c r="C27" s="694">
        <v>1932</v>
      </c>
      <c r="D27" s="694">
        <v>1882</v>
      </c>
      <c r="E27" s="695">
        <v>115.92000000000002</v>
      </c>
      <c r="F27" s="696">
        <v>285.42535915235345</v>
      </c>
      <c r="G27" s="697">
        <f t="shared" si="1"/>
        <v>401.34535915235347</v>
      </c>
      <c r="H27" s="695">
        <v>11.804456151913996</v>
      </c>
      <c r="I27" s="696">
        <v>16.106373014215222</v>
      </c>
      <c r="J27" s="697">
        <f t="shared" si="2"/>
        <v>27.910829166129218</v>
      </c>
      <c r="K27" s="695">
        <v>63.526603218637725</v>
      </c>
      <c r="L27" s="696">
        <v>174.26846840935866</v>
      </c>
      <c r="M27" s="683">
        <f t="shared" si="3"/>
        <v>237.79507162799638</v>
      </c>
      <c r="N27" s="695">
        <v>79.044000000000011</v>
      </c>
      <c r="O27" s="696">
        <v>184.43600000000004</v>
      </c>
      <c r="P27" s="683">
        <f t="shared" si="4"/>
        <v>263.48</v>
      </c>
      <c r="Q27" s="681">
        <f t="shared" si="0"/>
        <v>-3.7129406294482976</v>
      </c>
      <c r="R27" s="681">
        <f t="shared" si="0"/>
        <v>5.938841423573848</v>
      </c>
      <c r="S27" s="683">
        <f t="shared" si="5"/>
        <v>2.2259007941255504</v>
      </c>
      <c r="T27" s="698" t="s">
        <v>1142</v>
      </c>
      <c r="U27" s="699">
        <v>1882</v>
      </c>
      <c r="V27" s="700">
        <v>1882</v>
      </c>
      <c r="Y27" s="702">
        <f>M27+'AT-8_Hon_CCH_PS'!M27</f>
        <v>804.81103561635928</v>
      </c>
    </row>
    <row r="28" spans="1:25" ht="28.9" customHeight="1">
      <c r="A28" s="691">
        <v>17</v>
      </c>
      <c r="B28" s="678" t="s">
        <v>891</v>
      </c>
      <c r="C28" s="694">
        <v>2583</v>
      </c>
      <c r="D28" s="694">
        <v>1047</v>
      </c>
      <c r="E28" s="695">
        <v>154.98000000000002</v>
      </c>
      <c r="F28" s="696">
        <v>169.65824149509547</v>
      </c>
      <c r="G28" s="697">
        <f t="shared" si="1"/>
        <v>324.63824149509549</v>
      </c>
      <c r="H28" s="695">
        <v>14.506201585881584</v>
      </c>
      <c r="I28" s="696">
        <v>18.21792700728308</v>
      </c>
      <c r="J28" s="697">
        <f t="shared" si="2"/>
        <v>32.724128593164664</v>
      </c>
      <c r="K28" s="695">
        <v>37.760526332482605</v>
      </c>
      <c r="L28" s="696">
        <v>96.949567707013017</v>
      </c>
      <c r="M28" s="683">
        <f t="shared" si="3"/>
        <v>134.71009403949563</v>
      </c>
      <c r="N28" s="695">
        <v>43.974000000000004</v>
      </c>
      <c r="O28" s="696">
        <v>102.60600000000001</v>
      </c>
      <c r="P28" s="683">
        <f t="shared" si="4"/>
        <v>146.58000000000001</v>
      </c>
      <c r="Q28" s="681">
        <f t="shared" si="0"/>
        <v>8.2927279183641858</v>
      </c>
      <c r="R28" s="681">
        <f t="shared" si="0"/>
        <v>12.561494714296089</v>
      </c>
      <c r="S28" s="683">
        <f t="shared" si="5"/>
        <v>20.854222632660274</v>
      </c>
      <c r="T28" s="698" t="s">
        <v>1142</v>
      </c>
      <c r="U28" s="699">
        <v>1047</v>
      </c>
      <c r="V28" s="700">
        <v>1047</v>
      </c>
      <c r="Y28" s="702">
        <f>M28+'AT-8_Hon_CCH_PS'!M28</f>
        <v>426.00260792822667</v>
      </c>
    </row>
    <row r="29" spans="1:25" ht="28.5" customHeight="1">
      <c r="A29" s="691">
        <v>18</v>
      </c>
      <c r="B29" s="678" t="s">
        <v>892</v>
      </c>
      <c r="C29" s="694">
        <v>1358</v>
      </c>
      <c r="D29" s="694">
        <v>1317</v>
      </c>
      <c r="E29" s="695">
        <v>81.48</v>
      </c>
      <c r="F29" s="696">
        <v>167.53650119572961</v>
      </c>
      <c r="G29" s="697">
        <f t="shared" si="1"/>
        <v>249.01650119572963</v>
      </c>
      <c r="H29" s="695">
        <v>10.387945124114594</v>
      </c>
      <c r="I29" s="696">
        <v>13.280942611725294</v>
      </c>
      <c r="J29" s="697">
        <f t="shared" si="2"/>
        <v>23.668887735839888</v>
      </c>
      <c r="K29" s="695">
        <v>37.288294451856814</v>
      </c>
      <c r="L29" s="696">
        <v>121.95088889220263</v>
      </c>
      <c r="M29" s="683">
        <f t="shared" si="3"/>
        <v>159.23918334405943</v>
      </c>
      <c r="N29" s="695">
        <v>54.611999999999995</v>
      </c>
      <c r="O29" s="696">
        <v>127.428</v>
      </c>
      <c r="P29" s="683">
        <f t="shared" si="4"/>
        <v>182.04</v>
      </c>
      <c r="Q29" s="681">
        <f t="shared" si="0"/>
        <v>-6.9357604240285866</v>
      </c>
      <c r="R29" s="681">
        <f t="shared" si="0"/>
        <v>7.8038315039279382</v>
      </c>
      <c r="S29" s="683">
        <f t="shared" si="5"/>
        <v>0.86807107989935162</v>
      </c>
      <c r="T29" s="698" t="s">
        <v>1142</v>
      </c>
      <c r="U29" s="699">
        <v>1317</v>
      </c>
      <c r="V29" s="700">
        <v>1317</v>
      </c>
      <c r="Y29" s="702">
        <f>M29+'AT-8_Hon_CCH_PS'!M29</f>
        <v>489.01854147019037</v>
      </c>
    </row>
    <row r="30" spans="1:25" ht="28.9" customHeight="1">
      <c r="A30" s="691">
        <v>19</v>
      </c>
      <c r="B30" s="678" t="s">
        <v>893</v>
      </c>
      <c r="C30" s="694">
        <v>1311</v>
      </c>
      <c r="D30" s="694">
        <v>1046</v>
      </c>
      <c r="E30" s="695">
        <v>78.660000000000011</v>
      </c>
      <c r="F30" s="696">
        <v>165.05303926771867</v>
      </c>
      <c r="G30" s="697">
        <f t="shared" si="1"/>
        <v>243.71303926771867</v>
      </c>
      <c r="H30" s="695">
        <v>10.338256590479446</v>
      </c>
      <c r="I30" s="696">
        <v>12.988503536956983</v>
      </c>
      <c r="J30" s="697">
        <f t="shared" si="2"/>
        <v>23.32676012743643</v>
      </c>
      <c r="K30" s="695">
        <v>36.735554846035271</v>
      </c>
      <c r="L30" s="696">
        <v>96.85697022114195</v>
      </c>
      <c r="M30" s="683">
        <f t="shared" si="3"/>
        <v>133.59252506717723</v>
      </c>
      <c r="N30" s="695">
        <v>43.931999999999995</v>
      </c>
      <c r="O30" s="696">
        <v>102.508</v>
      </c>
      <c r="P30" s="683">
        <f t="shared" si="4"/>
        <v>146.44</v>
      </c>
      <c r="Q30" s="681">
        <f t="shared" si="0"/>
        <v>3.1418114365147218</v>
      </c>
      <c r="R30" s="681">
        <f t="shared" si="0"/>
        <v>7.3374737580989375</v>
      </c>
      <c r="S30" s="683">
        <f t="shared" si="5"/>
        <v>10.479285194613659</v>
      </c>
      <c r="T30" s="698" t="s">
        <v>1142</v>
      </c>
      <c r="U30" s="699">
        <v>1046</v>
      </c>
      <c r="V30" s="700">
        <v>1046</v>
      </c>
      <c r="Y30" s="702">
        <f>M30+'AT-8_Hon_CCH_PS'!M30</f>
        <v>360.00982092782135</v>
      </c>
    </row>
    <row r="31" spans="1:25" ht="28.9" customHeight="1">
      <c r="A31" s="691">
        <v>20</v>
      </c>
      <c r="B31" s="678" t="s">
        <v>894</v>
      </c>
      <c r="C31" s="694">
        <v>625</v>
      </c>
      <c r="D31" s="694">
        <v>610</v>
      </c>
      <c r="E31" s="695">
        <v>37.5</v>
      </c>
      <c r="F31" s="696">
        <v>72.268742105118477</v>
      </c>
      <c r="G31" s="697">
        <f t="shared" si="1"/>
        <v>109.76874210511848</v>
      </c>
      <c r="H31" s="695">
        <v>8.618240971889918</v>
      </c>
      <c r="I31" s="696">
        <v>9.6327842754446422</v>
      </c>
      <c r="J31" s="697">
        <f t="shared" si="2"/>
        <v>18.25102524733456</v>
      </c>
      <c r="K31" s="695">
        <v>16.08472252940691</v>
      </c>
      <c r="L31" s="696">
        <v>56.484466381354295</v>
      </c>
      <c r="M31" s="683">
        <f t="shared" si="3"/>
        <v>72.569188910761198</v>
      </c>
      <c r="N31" s="695">
        <v>25.602000000000004</v>
      </c>
      <c r="O31" s="696">
        <v>59.738</v>
      </c>
      <c r="P31" s="683">
        <f t="shared" si="4"/>
        <v>85.34</v>
      </c>
      <c r="Q31" s="681">
        <f t="shared" si="0"/>
        <v>-0.89903649870317537</v>
      </c>
      <c r="R31" s="681">
        <f t="shared" si="0"/>
        <v>6.3792506567989449</v>
      </c>
      <c r="S31" s="683">
        <f t="shared" si="5"/>
        <v>5.4802141580957695</v>
      </c>
      <c r="T31" s="698" t="s">
        <v>1142</v>
      </c>
      <c r="U31" s="699">
        <v>610</v>
      </c>
      <c r="V31" s="700">
        <v>610</v>
      </c>
      <c r="Y31" s="702">
        <f>M31+'AT-8_Hon_CCH_PS'!M31</f>
        <v>194.35378732568927</v>
      </c>
    </row>
    <row r="32" spans="1:25" ht="28.9" customHeight="1">
      <c r="A32" s="691">
        <v>21</v>
      </c>
      <c r="B32" s="678" t="s">
        <v>895</v>
      </c>
      <c r="C32" s="694">
        <v>1174</v>
      </c>
      <c r="D32" s="694">
        <v>1068</v>
      </c>
      <c r="E32" s="695">
        <v>70.440000000000012</v>
      </c>
      <c r="F32" s="696">
        <v>149.7689507498948</v>
      </c>
      <c r="G32" s="697">
        <f t="shared" si="1"/>
        <v>220.20895074989483</v>
      </c>
      <c r="H32" s="695">
        <v>10.007130439245088</v>
      </c>
      <c r="I32" s="696">
        <v>12.309810914759893</v>
      </c>
      <c r="J32" s="697">
        <f t="shared" si="2"/>
        <v>22.316941354004982</v>
      </c>
      <c r="K32" s="695">
        <v>33.33380305455529</v>
      </c>
      <c r="L32" s="696">
        <v>98.894114910305547</v>
      </c>
      <c r="M32" s="683">
        <f t="shared" si="3"/>
        <v>132.22791796486084</v>
      </c>
      <c r="N32" s="695">
        <v>44.981999999999999</v>
      </c>
      <c r="O32" s="696">
        <v>104.958</v>
      </c>
      <c r="P32" s="683">
        <f t="shared" si="4"/>
        <v>149.94</v>
      </c>
      <c r="Q32" s="681">
        <f t="shared" si="0"/>
        <v>-1.6410665061996212</v>
      </c>
      <c r="R32" s="681">
        <f t="shared" si="0"/>
        <v>6.2459258250654415</v>
      </c>
      <c r="S32" s="683">
        <f t="shared" si="5"/>
        <v>4.6048593188658202</v>
      </c>
      <c r="T32" s="698" t="s">
        <v>1142</v>
      </c>
      <c r="U32" s="699">
        <v>1068</v>
      </c>
      <c r="V32" s="700">
        <v>1068</v>
      </c>
      <c r="Y32" s="702">
        <f>M32+'AT-8_Hon_CCH_PS'!M32</f>
        <v>341.9566828505628</v>
      </c>
    </row>
    <row r="33" spans="1:28" ht="28.9" customHeight="1">
      <c r="A33" s="691">
        <v>22</v>
      </c>
      <c r="B33" s="678" t="s">
        <v>896</v>
      </c>
      <c r="C33" s="694">
        <v>1274</v>
      </c>
      <c r="D33" s="694">
        <v>1126</v>
      </c>
      <c r="E33" s="695">
        <v>76.440000000000012</v>
      </c>
      <c r="F33" s="696">
        <v>193.70463155457537</v>
      </c>
      <c r="G33" s="697">
        <f t="shared" si="1"/>
        <v>270.14463155457537</v>
      </c>
      <c r="H33" s="695">
        <v>9.9521487882583273</v>
      </c>
      <c r="I33" s="696">
        <v>12.444484721083739</v>
      </c>
      <c r="J33" s="697">
        <f t="shared" si="2"/>
        <v>22.396633509342067</v>
      </c>
      <c r="K33" s="695">
        <v>43.11248764624164</v>
      </c>
      <c r="L33" s="696">
        <v>104.26476909082776</v>
      </c>
      <c r="M33" s="683">
        <f t="shared" si="3"/>
        <v>147.37725673706939</v>
      </c>
      <c r="N33" s="695">
        <v>47.292000000000002</v>
      </c>
      <c r="O33" s="696">
        <v>110.348</v>
      </c>
      <c r="P33" s="683">
        <f t="shared" si="4"/>
        <v>157.63999999999999</v>
      </c>
      <c r="Q33" s="681">
        <f t="shared" si="0"/>
        <v>5.7726364344999652</v>
      </c>
      <c r="R33" s="681">
        <f t="shared" si="0"/>
        <v>6.3612538119114959</v>
      </c>
      <c r="S33" s="683">
        <f t="shared" si="5"/>
        <v>12.133890246411461</v>
      </c>
      <c r="T33" s="698" t="s">
        <v>1142</v>
      </c>
      <c r="U33" s="699">
        <v>1126</v>
      </c>
      <c r="V33" s="700">
        <v>1126</v>
      </c>
      <c r="Y33" s="702">
        <f>M33+'AT-8_Hon_CCH_PS'!M33</f>
        <v>390.6708976071119</v>
      </c>
    </row>
    <row r="34" spans="1:28" ht="28.9" customHeight="1">
      <c r="A34" s="691">
        <v>23</v>
      </c>
      <c r="B34" s="678" t="s">
        <v>897</v>
      </c>
      <c r="C34" s="694">
        <v>1516</v>
      </c>
      <c r="D34" s="694">
        <v>1432</v>
      </c>
      <c r="E34" s="695">
        <v>90.960000000000008</v>
      </c>
      <c r="F34" s="696">
        <v>251.40732956888181</v>
      </c>
      <c r="G34" s="697">
        <f t="shared" si="1"/>
        <v>342.36732956888181</v>
      </c>
      <c r="H34" s="695">
        <v>10.795953386122093</v>
      </c>
      <c r="I34" s="696">
        <v>14.042214394989088</v>
      </c>
      <c r="J34" s="697">
        <f t="shared" si="2"/>
        <v>24.838167781111181</v>
      </c>
      <c r="K34" s="695">
        <v>55.955272226721327</v>
      </c>
      <c r="L34" s="696">
        <v>132.59959976737599</v>
      </c>
      <c r="M34" s="683">
        <f t="shared" si="3"/>
        <v>188.55487199409731</v>
      </c>
      <c r="N34" s="695">
        <v>60.144000000000005</v>
      </c>
      <c r="O34" s="696">
        <v>140.33600000000001</v>
      </c>
      <c r="P34" s="683">
        <f t="shared" si="4"/>
        <v>200.48000000000002</v>
      </c>
      <c r="Q34" s="681">
        <f t="shared" si="0"/>
        <v>6.6072256128434219</v>
      </c>
      <c r="R34" s="681">
        <f t="shared" si="0"/>
        <v>6.305814162365067</v>
      </c>
      <c r="S34" s="683">
        <f t="shared" si="5"/>
        <v>12.913039775208489</v>
      </c>
      <c r="T34" s="698" t="s">
        <v>1142</v>
      </c>
      <c r="U34" s="699">
        <v>1432</v>
      </c>
      <c r="V34" s="700">
        <v>1432</v>
      </c>
      <c r="Y34" s="702">
        <f>M34+'AT-8_Hon_CCH_PS'!M34</f>
        <v>520.56493054285693</v>
      </c>
    </row>
    <row r="35" spans="1:28" ht="28.9" customHeight="1">
      <c r="A35" s="691">
        <v>24</v>
      </c>
      <c r="B35" s="678" t="s">
        <v>898</v>
      </c>
      <c r="C35" s="694">
        <v>1028</v>
      </c>
      <c r="D35" s="694">
        <v>1028</v>
      </c>
      <c r="E35" s="695">
        <v>61.680000000000007</v>
      </c>
      <c r="F35" s="696">
        <v>204.76683479478064</v>
      </c>
      <c r="G35" s="697">
        <f t="shared" si="1"/>
        <v>266.44683479478067</v>
      </c>
      <c r="H35" s="695">
        <v>9.2818423583226988</v>
      </c>
      <c r="I35" s="696">
        <v>11.314383992499174</v>
      </c>
      <c r="J35" s="697">
        <f t="shared" si="2"/>
        <v>20.596226350821873</v>
      </c>
      <c r="K35" s="695">
        <v>45.574582107824995</v>
      </c>
      <c r="L35" s="696">
        <v>95.190215475462637</v>
      </c>
      <c r="M35" s="683">
        <f t="shared" si="3"/>
        <v>140.76479758328765</v>
      </c>
      <c r="N35" s="695">
        <v>44.394000000000005</v>
      </c>
      <c r="O35" s="696">
        <v>103.58600000000003</v>
      </c>
      <c r="P35" s="683">
        <f t="shared" si="4"/>
        <v>147.98000000000002</v>
      </c>
      <c r="Q35" s="681">
        <f t="shared" si="0"/>
        <v>10.462424466147688</v>
      </c>
      <c r="R35" s="681">
        <f t="shared" si="0"/>
        <v>2.9185994679617835</v>
      </c>
      <c r="S35" s="683">
        <f t="shared" si="5"/>
        <v>13.381023934109471</v>
      </c>
      <c r="T35" s="698" t="s">
        <v>1142</v>
      </c>
      <c r="U35" s="699">
        <v>1028</v>
      </c>
      <c r="V35" s="700">
        <v>1028</v>
      </c>
      <c r="Y35" s="702">
        <f>M35+'AT-8_Hon_CCH_PS'!M35</f>
        <v>556.80840781523784</v>
      </c>
    </row>
    <row r="36" spans="1:28" ht="28.9" customHeight="1">
      <c r="A36" s="691">
        <v>25</v>
      </c>
      <c r="B36" s="678" t="s">
        <v>899</v>
      </c>
      <c r="C36" s="694">
        <v>1426</v>
      </c>
      <c r="D36" s="694">
        <v>1328</v>
      </c>
      <c r="E36" s="695">
        <v>85.56</v>
      </c>
      <c r="F36" s="696">
        <v>215.05700530519118</v>
      </c>
      <c r="G36" s="697">
        <f t="shared" si="1"/>
        <v>300.61700530519119</v>
      </c>
      <c r="H36" s="695">
        <v>10.604915768522858</v>
      </c>
      <c r="I36" s="696">
        <v>13.565560847560363</v>
      </c>
      <c r="J36" s="697">
        <f t="shared" si="2"/>
        <v>24.170476616083221</v>
      </c>
      <c r="K36" s="695">
        <v>47.864846648468166</v>
      </c>
      <c r="L36" s="696">
        <v>122.96946123678443</v>
      </c>
      <c r="M36" s="683">
        <f t="shared" si="3"/>
        <v>170.8343078852526</v>
      </c>
      <c r="N36" s="695">
        <v>47.808</v>
      </c>
      <c r="O36" s="696">
        <v>111.55200000000001</v>
      </c>
      <c r="P36" s="683">
        <f t="shared" si="4"/>
        <v>159.36000000000001</v>
      </c>
      <c r="Q36" s="681">
        <f t="shared" si="0"/>
        <v>10.661762416991024</v>
      </c>
      <c r="R36" s="681">
        <f t="shared" si="0"/>
        <v>24.983022084344796</v>
      </c>
      <c r="S36" s="683">
        <f t="shared" si="5"/>
        <v>35.64478450133582</v>
      </c>
      <c r="T36" s="698" t="s">
        <v>1142</v>
      </c>
      <c r="U36" s="694">
        <v>1328</v>
      </c>
      <c r="V36" s="694">
        <v>1328</v>
      </c>
      <c r="X36" s="674">
        <f>N36/4</f>
        <v>11.952</v>
      </c>
      <c r="Y36" s="702">
        <f>M36+'AT-8_Hon_CCH_PS'!M36</f>
        <v>480.42576740070217</v>
      </c>
      <c r="Z36" s="674"/>
      <c r="AA36" s="674">
        <f>X36*3</f>
        <v>35.856000000000002</v>
      </c>
      <c r="AB36" s="674">
        <f>Y36*3</f>
        <v>1441.2773022021065</v>
      </c>
    </row>
    <row r="37" spans="1:28" ht="28.9" customHeight="1">
      <c r="A37" s="691">
        <v>26</v>
      </c>
      <c r="B37" s="678" t="s">
        <v>900</v>
      </c>
      <c r="C37" s="694">
        <v>1315</v>
      </c>
      <c r="D37" s="694">
        <v>1229</v>
      </c>
      <c r="E37" s="695">
        <v>78.900000000000006</v>
      </c>
      <c r="F37" s="696">
        <v>201.62471557281896</v>
      </c>
      <c r="G37" s="697">
        <f t="shared" si="1"/>
        <v>280.52471557281899</v>
      </c>
      <c r="H37" s="695">
        <v>10.118795120577772</v>
      </c>
      <c r="I37" s="696">
        <v>12.746222204283839</v>
      </c>
      <c r="J37" s="697">
        <f t="shared" si="2"/>
        <v>22.865017324861611</v>
      </c>
      <c r="K37" s="695">
        <v>44.875246345676864</v>
      </c>
      <c r="L37" s="696">
        <v>113.80231013554824</v>
      </c>
      <c r="M37" s="683">
        <f t="shared" si="3"/>
        <v>158.67755648122511</v>
      </c>
      <c r="N37" s="695">
        <v>44.244000000000007</v>
      </c>
      <c r="O37" s="696">
        <v>103.23600000000002</v>
      </c>
      <c r="P37" s="683">
        <f t="shared" si="4"/>
        <v>147.48000000000002</v>
      </c>
      <c r="Q37" s="681">
        <f t="shared" si="0"/>
        <v>10.750041466254629</v>
      </c>
      <c r="R37" s="681">
        <f t="shared" si="0"/>
        <v>23.31253233983206</v>
      </c>
      <c r="S37" s="683">
        <f t="shared" si="5"/>
        <v>34.062573806086689</v>
      </c>
      <c r="T37" s="698" t="s">
        <v>1142</v>
      </c>
      <c r="U37" s="694">
        <v>1229</v>
      </c>
      <c r="V37" s="694">
        <v>1229</v>
      </c>
      <c r="X37" s="674">
        <f>N37/4</f>
        <v>11.061000000000002</v>
      </c>
      <c r="Y37" s="702">
        <f>M37+'AT-8_Hon_CCH_PS'!M37</f>
        <v>450.3542959055311</v>
      </c>
      <c r="Z37" s="674"/>
      <c r="AA37" s="674">
        <f>X37*3</f>
        <v>33.183000000000007</v>
      </c>
      <c r="AB37" s="674">
        <f>Y37*3</f>
        <v>1351.0628877165932</v>
      </c>
    </row>
    <row r="38" spans="1:28" ht="28.9" customHeight="1">
      <c r="A38" s="691">
        <v>27</v>
      </c>
      <c r="B38" s="678" t="s">
        <v>901</v>
      </c>
      <c r="C38" s="694">
        <v>1899</v>
      </c>
      <c r="D38" s="694">
        <v>1799</v>
      </c>
      <c r="E38" s="695">
        <v>113.94000000000001</v>
      </c>
      <c r="F38" s="696">
        <v>250.75946993548766</v>
      </c>
      <c r="G38" s="697">
        <f t="shared" si="1"/>
        <v>364.69946993548768</v>
      </c>
      <c r="H38" s="695">
        <v>11.746155692127601</v>
      </c>
      <c r="I38" s="696">
        <v>15.925520046824687</v>
      </c>
      <c r="J38" s="697">
        <f t="shared" si="2"/>
        <v>27.671675738952288</v>
      </c>
      <c r="K38" s="695">
        <v>55.811079286072228</v>
      </c>
      <c r="L38" s="696">
        <v>166.58287708205964</v>
      </c>
      <c r="M38" s="683">
        <f t="shared" si="3"/>
        <v>222.39395636813185</v>
      </c>
      <c r="N38" s="695">
        <v>78</v>
      </c>
      <c r="O38" s="696">
        <v>182</v>
      </c>
      <c r="P38" s="683">
        <f t="shared" si="4"/>
        <v>260</v>
      </c>
      <c r="Q38" s="681">
        <f t="shared" si="0"/>
        <v>-10.44276502180017</v>
      </c>
      <c r="R38" s="681">
        <f t="shared" si="0"/>
        <v>0.50839712888432587</v>
      </c>
      <c r="S38" s="683">
        <f t="shared" si="5"/>
        <v>-9.9343678929158443</v>
      </c>
      <c r="T38" s="698" t="s">
        <v>1142</v>
      </c>
      <c r="U38" s="699">
        <v>1799</v>
      </c>
      <c r="V38" s="700">
        <v>1799</v>
      </c>
      <c r="Y38" s="702">
        <f>M38+'AT-8_Hon_CCH_PS'!M38</f>
        <v>714.44692588476971</v>
      </c>
    </row>
    <row r="39" spans="1:28" ht="28.9" customHeight="1">
      <c r="A39" s="691">
        <v>28</v>
      </c>
      <c r="B39" s="678" t="s">
        <v>902</v>
      </c>
      <c r="C39" s="694">
        <v>1404</v>
      </c>
      <c r="D39" s="694">
        <v>1403</v>
      </c>
      <c r="E39" s="695">
        <v>84.240000000000009</v>
      </c>
      <c r="F39" s="696">
        <v>218.02096312796948</v>
      </c>
      <c r="G39" s="697">
        <f t="shared" si="1"/>
        <v>302.26096312796949</v>
      </c>
      <c r="H39" s="695">
        <v>10.461248795331983</v>
      </c>
      <c r="I39" s="696">
        <v>13.553125535966672</v>
      </c>
      <c r="J39" s="697">
        <f t="shared" si="2"/>
        <v>24.014374331298654</v>
      </c>
      <c r="K39" s="695">
        <v>48.524529351937794</v>
      </c>
      <c r="L39" s="696">
        <v>129.91427267711487</v>
      </c>
      <c r="M39" s="683">
        <f t="shared" si="3"/>
        <v>178.43880202905265</v>
      </c>
      <c r="N39" s="695">
        <v>58.926000000000002</v>
      </c>
      <c r="O39" s="696">
        <v>137.49400000000003</v>
      </c>
      <c r="P39" s="683">
        <f t="shared" si="4"/>
        <v>196.42000000000002</v>
      </c>
      <c r="Q39" s="681">
        <f t="shared" si="0"/>
        <v>5.9778147269774706E-2</v>
      </c>
      <c r="R39" s="681">
        <f t="shared" si="0"/>
        <v>5.9733982130815093</v>
      </c>
      <c r="S39" s="683">
        <f t="shared" si="5"/>
        <v>6.033176360351284</v>
      </c>
      <c r="T39" s="698" t="s">
        <v>1142</v>
      </c>
      <c r="U39" s="699">
        <v>1403</v>
      </c>
      <c r="V39" s="700">
        <v>1403</v>
      </c>
      <c r="Y39" s="702">
        <f>M39+'AT-8_Hon_CCH_PS'!M39</f>
        <v>565.25114445288887</v>
      </c>
    </row>
    <row r="40" spans="1:28" ht="28.9" customHeight="1">
      <c r="A40" s="691">
        <v>29</v>
      </c>
      <c r="B40" s="678" t="s">
        <v>903</v>
      </c>
      <c r="C40" s="694">
        <v>1145</v>
      </c>
      <c r="D40" s="694">
        <v>1160</v>
      </c>
      <c r="E40" s="695">
        <v>68.7</v>
      </c>
      <c r="F40" s="696">
        <v>138.69594984913294</v>
      </c>
      <c r="G40" s="697">
        <f t="shared" si="1"/>
        <v>207.39594984913293</v>
      </c>
      <c r="H40" s="695">
        <v>9.8547694291298029</v>
      </c>
      <c r="I40" s="696">
        <v>12.239582549477348</v>
      </c>
      <c r="J40" s="697">
        <f t="shared" si="2"/>
        <v>22.09435197860715</v>
      </c>
      <c r="K40" s="695">
        <v>30.869305377294452</v>
      </c>
      <c r="L40" s="696">
        <v>107.41308361044423</v>
      </c>
      <c r="M40" s="683">
        <f t="shared" si="3"/>
        <v>138.28238898773867</v>
      </c>
      <c r="N40" s="695">
        <v>48.72</v>
      </c>
      <c r="O40" s="696">
        <v>113.68</v>
      </c>
      <c r="P40" s="683">
        <f t="shared" si="4"/>
        <v>162.4</v>
      </c>
      <c r="Q40" s="681">
        <f t="shared" si="0"/>
        <v>-7.9959251935757436</v>
      </c>
      <c r="R40" s="681">
        <f t="shared" si="0"/>
        <v>5.9726661599215731</v>
      </c>
      <c r="S40" s="683">
        <f t="shared" si="5"/>
        <v>-2.0232590336541705</v>
      </c>
      <c r="T40" s="698" t="s">
        <v>1142</v>
      </c>
      <c r="U40" s="699">
        <v>1160</v>
      </c>
      <c r="V40" s="700">
        <v>1160</v>
      </c>
      <c r="Y40" s="702">
        <f>M40+'AT-8_Hon_CCH_PS'!M40</f>
        <v>379.95451686907495</v>
      </c>
    </row>
    <row r="41" spans="1:28" ht="28.9" customHeight="1">
      <c r="A41" s="691">
        <v>30</v>
      </c>
      <c r="B41" s="678" t="s">
        <v>904</v>
      </c>
      <c r="C41" s="694">
        <v>1589</v>
      </c>
      <c r="D41" s="694">
        <v>1536</v>
      </c>
      <c r="E41" s="695">
        <v>95.34</v>
      </c>
      <c r="F41" s="696">
        <v>217.98317131602147</v>
      </c>
      <c r="G41" s="697">
        <f t="shared" si="1"/>
        <v>313.32317131602144</v>
      </c>
      <c r="H41" s="695">
        <v>10.927648342619221</v>
      </c>
      <c r="I41" s="696">
        <v>14.445313383459052</v>
      </c>
      <c r="J41" s="697">
        <f t="shared" si="2"/>
        <v>25.372961726078273</v>
      </c>
      <c r="K41" s="695">
        <v>48.516118097066595</v>
      </c>
      <c r="L41" s="696">
        <v>142.22973829796751</v>
      </c>
      <c r="M41" s="683">
        <f t="shared" si="3"/>
        <v>190.74585639503411</v>
      </c>
      <c r="N41" s="695">
        <v>64.512</v>
      </c>
      <c r="O41" s="696">
        <v>150.52800000000002</v>
      </c>
      <c r="P41" s="683">
        <f t="shared" si="4"/>
        <v>215.04000000000002</v>
      </c>
      <c r="Q41" s="681">
        <f t="shared" si="0"/>
        <v>-5.0682335603141837</v>
      </c>
      <c r="R41" s="681">
        <f t="shared" si="0"/>
        <v>6.1470516814265466</v>
      </c>
      <c r="S41" s="683">
        <f t="shared" si="5"/>
        <v>1.0788181211123629</v>
      </c>
      <c r="T41" s="698" t="s">
        <v>1142</v>
      </c>
      <c r="U41" s="699">
        <v>1536</v>
      </c>
      <c r="V41" s="700">
        <v>1536</v>
      </c>
      <c r="Y41" s="702">
        <f>M41+'AT-8_Hon_CCH_PS'!M41</f>
        <v>662.20249827527789</v>
      </c>
    </row>
    <row r="42" spans="1:28" ht="28.9" customHeight="1">
      <c r="A42" s="691">
        <v>31</v>
      </c>
      <c r="B42" s="678" t="s">
        <v>905</v>
      </c>
      <c r="C42" s="694">
        <v>1055</v>
      </c>
      <c r="D42" s="694">
        <v>1095</v>
      </c>
      <c r="E42" s="695">
        <v>63.300000000000004</v>
      </c>
      <c r="F42" s="696">
        <v>136.20169026056544</v>
      </c>
      <c r="G42" s="697">
        <f t="shared" si="1"/>
        <v>199.50169026056545</v>
      </c>
      <c r="H42" s="695">
        <v>9.5893318115305846</v>
      </c>
      <c r="I42" s="696">
        <v>11.837329002048577</v>
      </c>
      <c r="J42" s="697">
        <f t="shared" si="2"/>
        <v>21.426660813579161</v>
      </c>
      <c r="K42" s="695">
        <v>30.314162555795427</v>
      </c>
      <c r="L42" s="696">
        <v>101.39424702882451</v>
      </c>
      <c r="M42" s="683">
        <f t="shared" si="3"/>
        <v>131.70840958461994</v>
      </c>
      <c r="N42" s="695">
        <v>45.99</v>
      </c>
      <c r="O42" s="696">
        <v>107.31</v>
      </c>
      <c r="P42" s="683">
        <f t="shared" si="4"/>
        <v>153.30000000000001</v>
      </c>
      <c r="Q42" s="681">
        <f t="shared" si="0"/>
        <v>-6.0865056326739904</v>
      </c>
      <c r="R42" s="681">
        <f t="shared" si="0"/>
        <v>5.9215760308730836</v>
      </c>
      <c r="S42" s="683">
        <f t="shared" si="5"/>
        <v>-0.16492960180090677</v>
      </c>
      <c r="T42" s="698" t="s">
        <v>1142</v>
      </c>
      <c r="U42" s="699">
        <v>1095</v>
      </c>
      <c r="V42" s="700">
        <v>1095</v>
      </c>
      <c r="Y42" s="702">
        <f>M42+'AT-8_Hon_CCH_PS'!M42</f>
        <v>356.93676532252562</v>
      </c>
    </row>
    <row r="43" spans="1:28" ht="28.9" customHeight="1">
      <c r="A43" s="691">
        <v>32</v>
      </c>
      <c r="B43" s="678" t="s">
        <v>906</v>
      </c>
      <c r="C43" s="694">
        <v>774</v>
      </c>
      <c r="D43" s="694">
        <v>754</v>
      </c>
      <c r="E43" s="695">
        <v>46.440000000000005</v>
      </c>
      <c r="F43" s="696">
        <v>103.93288168725802</v>
      </c>
      <c r="G43" s="697">
        <f t="shared" si="1"/>
        <v>150.37288168725803</v>
      </c>
      <c r="H43" s="695">
        <v>8.9775854721375126</v>
      </c>
      <c r="I43" s="696">
        <v>10.372950703965529</v>
      </c>
      <c r="J43" s="697">
        <f t="shared" si="2"/>
        <v>19.350536176103041</v>
      </c>
      <c r="K43" s="695">
        <v>23.132152503631591</v>
      </c>
      <c r="L43" s="696">
        <v>69.818504346788743</v>
      </c>
      <c r="M43" s="683">
        <f t="shared" si="3"/>
        <v>92.95065685042033</v>
      </c>
      <c r="N43" s="695">
        <v>31.668000000000003</v>
      </c>
      <c r="O43" s="696">
        <v>73.891999999999996</v>
      </c>
      <c r="P43" s="683">
        <f t="shared" si="4"/>
        <v>105.56</v>
      </c>
      <c r="Q43" s="681">
        <f t="shared" si="0"/>
        <v>0.44173797576910445</v>
      </c>
      <c r="R43" s="681">
        <f t="shared" si="0"/>
        <v>6.2994550507542755</v>
      </c>
      <c r="S43" s="683">
        <f t="shared" si="5"/>
        <v>6.7411930265233799</v>
      </c>
      <c r="T43" s="698" t="s">
        <v>1142</v>
      </c>
      <c r="U43" s="699">
        <v>754</v>
      </c>
      <c r="V43" s="700">
        <v>754</v>
      </c>
      <c r="Y43" s="702">
        <f>M43+'AT-8_Hon_CCH_PS'!M43</f>
        <v>256.71128817455724</v>
      </c>
    </row>
    <row r="44" spans="1:28" ht="28.9" customHeight="1">
      <c r="A44" s="691">
        <v>33</v>
      </c>
      <c r="B44" s="678" t="s">
        <v>907</v>
      </c>
      <c r="C44" s="694">
        <v>1461</v>
      </c>
      <c r="D44" s="694">
        <v>1411</v>
      </c>
      <c r="E44" s="695">
        <v>87.660000000000011</v>
      </c>
      <c r="F44" s="696">
        <v>205.24193185926967</v>
      </c>
      <c r="G44" s="697">
        <f t="shared" si="1"/>
        <v>292.90193185926967</v>
      </c>
      <c r="H44" s="695">
        <v>10.651985953144802</v>
      </c>
      <c r="I44" s="696">
        <v>13.780926116004906</v>
      </c>
      <c r="J44" s="697">
        <f t="shared" si="2"/>
        <v>24.432912069149708</v>
      </c>
      <c r="K44" s="695">
        <v>45.680323597634327</v>
      </c>
      <c r="L44" s="696">
        <v>130.65505256408346</v>
      </c>
      <c r="M44" s="683">
        <f t="shared" si="3"/>
        <v>176.33537616171779</v>
      </c>
      <c r="N44" s="695">
        <v>58.974000000000004</v>
      </c>
      <c r="O44" s="696">
        <v>137.60599999999999</v>
      </c>
      <c r="P44" s="683">
        <f t="shared" si="4"/>
        <v>196.57999999999998</v>
      </c>
      <c r="Q44" s="681">
        <f t="shared" ref="Q44:R62" si="6">H44+K44-N44</f>
        <v>-2.6416904492208744</v>
      </c>
      <c r="R44" s="681">
        <f t="shared" si="6"/>
        <v>6.8299786800883737</v>
      </c>
      <c r="S44" s="683">
        <f t="shared" si="5"/>
        <v>4.1882882308674994</v>
      </c>
      <c r="T44" s="698" t="s">
        <v>1142</v>
      </c>
      <c r="U44" s="699">
        <v>1411</v>
      </c>
      <c r="V44" s="700">
        <v>1411</v>
      </c>
      <c r="Y44" s="702">
        <f>M44+'AT-8_Hon_CCH_PS'!M44</f>
        <v>510.41236249406836</v>
      </c>
    </row>
    <row r="45" spans="1:28" ht="28.9" customHeight="1">
      <c r="A45" s="691">
        <v>34</v>
      </c>
      <c r="B45" s="678" t="s">
        <v>908</v>
      </c>
      <c r="C45" s="694">
        <v>1458</v>
      </c>
      <c r="D45" s="694">
        <v>1358</v>
      </c>
      <c r="E45" s="695">
        <v>87.48</v>
      </c>
      <c r="F45" s="696">
        <v>218.1883268665963</v>
      </c>
      <c r="G45" s="697">
        <f t="shared" si="1"/>
        <v>305.66832686659632</v>
      </c>
      <c r="H45" s="695">
        <v>10.67843136589147</v>
      </c>
      <c r="I45" s="696">
        <v>13.724557664423884</v>
      </c>
      <c r="J45" s="697">
        <f t="shared" si="2"/>
        <v>24.402989030315354</v>
      </c>
      <c r="K45" s="695">
        <v>48.561779194938808</v>
      </c>
      <c r="L45" s="696">
        <v>125.7473858129166</v>
      </c>
      <c r="M45" s="683">
        <f t="shared" si="3"/>
        <v>174.30916500785543</v>
      </c>
      <c r="N45" s="695">
        <v>57.036000000000001</v>
      </c>
      <c r="O45" s="696">
        <v>133.084</v>
      </c>
      <c r="P45" s="683">
        <f t="shared" si="4"/>
        <v>190.12</v>
      </c>
      <c r="Q45" s="681">
        <f t="shared" si="6"/>
        <v>2.2042105608302762</v>
      </c>
      <c r="R45" s="681">
        <f t="shared" si="6"/>
        <v>6.3879434773404853</v>
      </c>
      <c r="S45" s="683">
        <f t="shared" si="5"/>
        <v>8.5921540381707615</v>
      </c>
      <c r="T45" s="698" t="s">
        <v>1142</v>
      </c>
      <c r="U45" s="699">
        <v>1358</v>
      </c>
      <c r="V45" s="700">
        <v>1358</v>
      </c>
      <c r="Y45" s="702">
        <f>M45+'AT-8_Hon_CCH_PS'!M45</f>
        <v>524.28333957227051</v>
      </c>
    </row>
    <row r="46" spans="1:28" ht="28.9" customHeight="1">
      <c r="A46" s="691">
        <v>35</v>
      </c>
      <c r="B46" s="678" t="s">
        <v>909</v>
      </c>
      <c r="C46" s="694">
        <v>1675</v>
      </c>
      <c r="D46" s="694">
        <v>1618</v>
      </c>
      <c r="E46" s="695">
        <v>100.50000000000001</v>
      </c>
      <c r="F46" s="696">
        <v>224.13783783326599</v>
      </c>
      <c r="G46" s="697">
        <f t="shared" si="1"/>
        <v>324.63783783326602</v>
      </c>
      <c r="H46" s="695">
        <v>11.107373574280814</v>
      </c>
      <c r="I46" s="696">
        <v>14.787100070875056</v>
      </c>
      <c r="J46" s="697">
        <f t="shared" si="2"/>
        <v>25.89447364515587</v>
      </c>
      <c r="K46" s="695">
        <v>49.885951033233027</v>
      </c>
      <c r="L46" s="696">
        <v>149.82273213939547</v>
      </c>
      <c r="M46" s="683">
        <f t="shared" si="3"/>
        <v>199.7086831726285</v>
      </c>
      <c r="N46" s="695">
        <v>67.955999999999989</v>
      </c>
      <c r="O46" s="696">
        <v>158.56399999999996</v>
      </c>
      <c r="P46" s="683">
        <f t="shared" si="4"/>
        <v>226.51999999999995</v>
      </c>
      <c r="Q46" s="681">
        <f t="shared" si="6"/>
        <v>-6.9626753924861475</v>
      </c>
      <c r="R46" s="681">
        <f t="shared" si="6"/>
        <v>6.0458322102705608</v>
      </c>
      <c r="S46" s="683">
        <f t="shared" si="5"/>
        <v>-0.91684318221558669</v>
      </c>
      <c r="T46" s="698" t="s">
        <v>1142</v>
      </c>
      <c r="U46" s="699">
        <v>1618</v>
      </c>
      <c r="V46" s="700">
        <v>1618</v>
      </c>
      <c r="Y46" s="702">
        <f>M46+'AT-8_Hon_CCH_PS'!M46</f>
        <v>589.16900880218498</v>
      </c>
    </row>
    <row r="47" spans="1:28" ht="28.9" customHeight="1">
      <c r="A47" s="691">
        <v>36</v>
      </c>
      <c r="B47" s="678" t="s">
        <v>910</v>
      </c>
      <c r="C47" s="694">
        <v>1131</v>
      </c>
      <c r="D47" s="694">
        <v>1140</v>
      </c>
      <c r="E47" s="695">
        <v>67.86</v>
      </c>
      <c r="F47" s="696">
        <v>115.42159251944777</v>
      </c>
      <c r="G47" s="697">
        <f t="shared" si="1"/>
        <v>183.28159251944777</v>
      </c>
      <c r="H47" s="695">
        <v>9.2058272207404599</v>
      </c>
      <c r="I47" s="696">
        <v>11.397040143026175</v>
      </c>
      <c r="J47" s="697">
        <f t="shared" si="2"/>
        <v>20.602867363766634</v>
      </c>
      <c r="K47" s="695">
        <v>25.689173984475598</v>
      </c>
      <c r="L47" s="696">
        <v>105.56113389302277</v>
      </c>
      <c r="M47" s="683">
        <f t="shared" si="3"/>
        <v>131.25030787749836</v>
      </c>
      <c r="N47" s="695">
        <v>47.88</v>
      </c>
      <c r="O47" s="696">
        <v>111.72</v>
      </c>
      <c r="P47" s="683">
        <f t="shared" si="4"/>
        <v>159.6</v>
      </c>
      <c r="Q47" s="681">
        <f t="shared" si="6"/>
        <v>-12.984998794783941</v>
      </c>
      <c r="R47" s="681">
        <f t="shared" si="6"/>
        <v>5.2381740360489459</v>
      </c>
      <c r="S47" s="683">
        <f t="shared" si="5"/>
        <v>-7.746824758734995</v>
      </c>
      <c r="T47" s="698" t="s">
        <v>1142</v>
      </c>
      <c r="U47" s="699">
        <v>1140</v>
      </c>
      <c r="V47" s="700">
        <v>1140</v>
      </c>
      <c r="Y47" s="702">
        <f>M47+'AT-8_Hon_CCH_PS'!M47</f>
        <v>448.60315323707187</v>
      </c>
    </row>
    <row r="48" spans="1:28" ht="28.9" customHeight="1">
      <c r="A48" s="691">
        <v>37</v>
      </c>
      <c r="B48" s="678" t="s">
        <v>911</v>
      </c>
      <c r="C48" s="694">
        <v>2266</v>
      </c>
      <c r="D48" s="694">
        <v>2040</v>
      </c>
      <c r="E48" s="695">
        <v>135.96</v>
      </c>
      <c r="F48" s="696">
        <v>316.81955722057876</v>
      </c>
      <c r="G48" s="697">
        <f t="shared" si="1"/>
        <v>452.77955722057879</v>
      </c>
      <c r="H48" s="695">
        <v>12.687400199448788</v>
      </c>
      <c r="I48" s="696">
        <v>17.691527290228549</v>
      </c>
      <c r="J48" s="697">
        <f t="shared" si="2"/>
        <v>30.378927489677338</v>
      </c>
      <c r="K48" s="695">
        <v>70.513952800925281</v>
      </c>
      <c r="L48" s="696">
        <v>188.89887117698814</v>
      </c>
      <c r="M48" s="683">
        <f t="shared" si="3"/>
        <v>259.41282397791343</v>
      </c>
      <c r="N48" s="695">
        <v>89.48099999999998</v>
      </c>
      <c r="O48" s="696">
        <v>208.78899999999999</v>
      </c>
      <c r="P48" s="683">
        <f t="shared" si="4"/>
        <v>298.27</v>
      </c>
      <c r="Q48" s="681">
        <f t="shared" si="6"/>
        <v>-6.2796469996259106</v>
      </c>
      <c r="R48" s="681">
        <f t="shared" si="6"/>
        <v>-2.1986015327833002</v>
      </c>
      <c r="S48" s="683">
        <f t="shared" si="5"/>
        <v>-8.4782485324092107</v>
      </c>
      <c r="T48" s="698" t="s">
        <v>1142</v>
      </c>
      <c r="U48" s="699">
        <v>2040</v>
      </c>
      <c r="V48" s="700">
        <v>2040</v>
      </c>
      <c r="Y48" s="702">
        <f>M48+'AT-8_Hon_CCH_PS'!M48</f>
        <v>791.11952642062033</v>
      </c>
    </row>
    <row r="49" spans="1:28" ht="28.9" customHeight="1">
      <c r="A49" s="691">
        <v>38</v>
      </c>
      <c r="B49" s="678" t="s">
        <v>912</v>
      </c>
      <c r="C49" s="694">
        <v>2401</v>
      </c>
      <c r="D49" s="694">
        <v>2263</v>
      </c>
      <c r="E49" s="695">
        <v>144.06</v>
      </c>
      <c r="F49" s="696">
        <v>362.58544148959783</v>
      </c>
      <c r="G49" s="697">
        <f t="shared" si="1"/>
        <v>506.64544148959783</v>
      </c>
      <c r="H49" s="695">
        <v>12.934556625847648</v>
      </c>
      <c r="I49" s="696">
        <v>18.440907611371671</v>
      </c>
      <c r="J49" s="697">
        <f t="shared" si="2"/>
        <v>31.375464237219319</v>
      </c>
      <c r="K49" s="695">
        <v>80.699982449945324</v>
      </c>
      <c r="L49" s="696">
        <v>209.54811052623731</v>
      </c>
      <c r="M49" s="683">
        <f t="shared" si="3"/>
        <v>290.24809297618265</v>
      </c>
      <c r="N49" s="695">
        <v>95.046000000000006</v>
      </c>
      <c r="O49" s="696">
        <v>221.77399999999997</v>
      </c>
      <c r="P49" s="683">
        <f t="shared" si="4"/>
        <v>316.82</v>
      </c>
      <c r="Q49" s="681">
        <f t="shared" si="6"/>
        <v>-1.4114609242070344</v>
      </c>
      <c r="R49" s="681">
        <f t="shared" si="6"/>
        <v>6.2150181376090075</v>
      </c>
      <c r="S49" s="683">
        <f t="shared" si="5"/>
        <v>4.8035572134019731</v>
      </c>
      <c r="T49" s="698" t="s">
        <v>1142</v>
      </c>
      <c r="U49" s="699">
        <v>2263</v>
      </c>
      <c r="V49" s="700">
        <v>2263</v>
      </c>
      <c r="Y49" s="702">
        <f>M49+'AT-8_Hon_CCH_PS'!M49</f>
        <v>795.53858439903547</v>
      </c>
    </row>
    <row r="50" spans="1:28" ht="28.9" customHeight="1">
      <c r="A50" s="691">
        <v>39</v>
      </c>
      <c r="B50" s="678" t="s">
        <v>913</v>
      </c>
      <c r="C50" s="694">
        <v>2296</v>
      </c>
      <c r="D50" s="694">
        <v>1891</v>
      </c>
      <c r="E50" s="695">
        <v>137.76000000000002</v>
      </c>
      <c r="F50" s="696">
        <v>318.99528582272751</v>
      </c>
      <c r="G50" s="697">
        <f t="shared" si="1"/>
        <v>456.7552858227275</v>
      </c>
      <c r="H50" s="696">
        <v>11.84671119895367</v>
      </c>
      <c r="I50" s="696">
        <v>16.333194433186691</v>
      </c>
      <c r="J50" s="697">
        <f t="shared" si="2"/>
        <v>28.179905632140361</v>
      </c>
      <c r="K50" s="695">
        <v>70.998200759938499</v>
      </c>
      <c r="L50" s="696">
        <v>175.1018457821983</v>
      </c>
      <c r="M50" s="683">
        <f t="shared" si="3"/>
        <v>246.10004654213679</v>
      </c>
      <c r="N50" s="695">
        <v>82.995000000000005</v>
      </c>
      <c r="O50" s="696">
        <v>193.655</v>
      </c>
      <c r="P50" s="683">
        <f t="shared" si="4"/>
        <v>276.64999999999998</v>
      </c>
      <c r="Q50" s="681">
        <f t="shared" si="6"/>
        <v>-0.15008804110783558</v>
      </c>
      <c r="R50" s="681">
        <f t="shared" si="6"/>
        <v>-2.2199597846150141</v>
      </c>
      <c r="S50" s="683">
        <f t="shared" si="5"/>
        <v>-2.3700478257228497</v>
      </c>
      <c r="T50" s="698" t="s">
        <v>1142</v>
      </c>
      <c r="U50" s="699">
        <v>1891</v>
      </c>
      <c r="V50" s="700">
        <v>1891</v>
      </c>
      <c r="Y50" s="702">
        <f>M50+'AT-8_Hon_CCH_PS'!M50</f>
        <v>710.9952688361584</v>
      </c>
    </row>
    <row r="51" spans="1:28" ht="28.9" customHeight="1">
      <c r="A51" s="691">
        <v>40</v>
      </c>
      <c r="B51" s="678" t="s">
        <v>914</v>
      </c>
      <c r="C51" s="694">
        <v>1401</v>
      </c>
      <c r="D51" s="694">
        <v>1359</v>
      </c>
      <c r="E51" s="695">
        <v>84.06</v>
      </c>
      <c r="F51" s="696">
        <v>173.25386246043306</v>
      </c>
      <c r="G51" s="697">
        <f t="shared" si="1"/>
        <v>257.31386246043303</v>
      </c>
      <c r="H51" s="696">
        <v>10.467506134229893</v>
      </c>
      <c r="I51" s="696">
        <v>13.413970977007921</v>
      </c>
      <c r="J51" s="697">
        <f t="shared" si="2"/>
        <v>23.881477111237814</v>
      </c>
      <c r="K51" s="695">
        <v>38.560797153085105</v>
      </c>
      <c r="L51" s="696">
        <v>125.83998329878767</v>
      </c>
      <c r="M51" s="683">
        <f t="shared" si="3"/>
        <v>164.40078045187278</v>
      </c>
      <c r="N51" s="695">
        <v>57.077999999999996</v>
      </c>
      <c r="O51" s="696">
        <v>133.18199999999999</v>
      </c>
      <c r="P51" s="683">
        <f t="shared" si="4"/>
        <v>190.26</v>
      </c>
      <c r="Q51" s="681">
        <f t="shared" si="6"/>
        <v>-8.0496967126849981</v>
      </c>
      <c r="R51" s="681">
        <f t="shared" si="6"/>
        <v>6.0719542757956049</v>
      </c>
      <c r="S51" s="683">
        <f t="shared" si="5"/>
        <v>-1.9777424368893932</v>
      </c>
      <c r="T51" s="698" t="s">
        <v>1142</v>
      </c>
      <c r="U51" s="699">
        <v>1359</v>
      </c>
      <c r="V51" s="700">
        <v>1359</v>
      </c>
      <c r="Y51" s="702">
        <f>M51+'AT-8_Hon_CCH_PS'!M51</f>
        <v>454.84361979271461</v>
      </c>
    </row>
    <row r="52" spans="1:28" ht="28.9" customHeight="1">
      <c r="A52" s="691">
        <v>41</v>
      </c>
      <c r="B52" s="678" t="s">
        <v>915</v>
      </c>
      <c r="C52" s="701">
        <v>1779</v>
      </c>
      <c r="D52" s="701">
        <v>1724</v>
      </c>
      <c r="E52" s="695">
        <v>106.74000000000001</v>
      </c>
      <c r="F52" s="696">
        <v>229.57985875377693</v>
      </c>
      <c r="G52" s="697">
        <f t="shared" si="1"/>
        <v>336.31985875377694</v>
      </c>
      <c r="H52" s="696">
        <v>11.381459816057713</v>
      </c>
      <c r="I52" s="696">
        <v>15.267115123573689</v>
      </c>
      <c r="J52" s="697">
        <f t="shared" si="2"/>
        <v>26.648574939631402</v>
      </c>
      <c r="K52" s="695">
        <v>51.097171734685453</v>
      </c>
      <c r="L52" s="696">
        <v>159.63806564172918</v>
      </c>
      <c r="M52" s="683">
        <f t="shared" si="3"/>
        <v>210.73523737641463</v>
      </c>
      <c r="N52" s="695">
        <v>72.407999999999987</v>
      </c>
      <c r="O52" s="696">
        <v>168.952</v>
      </c>
      <c r="P52" s="683">
        <f t="shared" si="4"/>
        <v>241.35999999999999</v>
      </c>
      <c r="Q52" s="681">
        <f t="shared" si="6"/>
        <v>-9.9293684492568204</v>
      </c>
      <c r="R52" s="681">
        <f t="shared" si="6"/>
        <v>5.953180765302875</v>
      </c>
      <c r="S52" s="683">
        <f t="shared" si="5"/>
        <v>-3.9761876839539454</v>
      </c>
      <c r="T52" s="698" t="s">
        <v>1142</v>
      </c>
      <c r="U52" s="699">
        <v>1724</v>
      </c>
      <c r="V52" s="700">
        <v>1724</v>
      </c>
      <c r="Y52" s="702">
        <f>M52+'AT-8_Hon_CCH_PS'!M52</f>
        <v>600.13989846899074</v>
      </c>
    </row>
    <row r="53" spans="1:28" ht="28.9" customHeight="1">
      <c r="A53" s="691">
        <v>42</v>
      </c>
      <c r="B53" s="678" t="s">
        <v>916</v>
      </c>
      <c r="C53" s="694">
        <v>1254</v>
      </c>
      <c r="D53" s="694">
        <v>1077</v>
      </c>
      <c r="E53" s="695">
        <v>75.240000000000009</v>
      </c>
      <c r="F53" s="696">
        <v>188.8672796252323</v>
      </c>
      <c r="G53" s="697">
        <f t="shared" si="1"/>
        <v>264.10727962523231</v>
      </c>
      <c r="H53" s="696">
        <v>9.7578808954946368</v>
      </c>
      <c r="I53" s="696">
        <v>11.994343474708955</v>
      </c>
      <c r="J53" s="697">
        <f t="shared" si="2"/>
        <v>21.752224370203592</v>
      </c>
      <c r="K53" s="695">
        <v>42.035847022728369</v>
      </c>
      <c r="L53" s="696">
        <v>99.727492283145196</v>
      </c>
      <c r="M53" s="683">
        <f t="shared" si="3"/>
        <v>141.76333930587356</v>
      </c>
      <c r="N53" s="695">
        <v>45.233999999999995</v>
      </c>
      <c r="O53" s="696">
        <v>105.54600000000001</v>
      </c>
      <c r="P53" s="683">
        <f t="shared" si="4"/>
        <v>150.78</v>
      </c>
      <c r="Q53" s="681">
        <f t="shared" si="6"/>
        <v>6.559727918223011</v>
      </c>
      <c r="R53" s="681">
        <f t="shared" si="6"/>
        <v>6.175835757854145</v>
      </c>
      <c r="S53" s="683">
        <f t="shared" si="5"/>
        <v>12.735563676077156</v>
      </c>
      <c r="T53" s="698" t="s">
        <v>1142</v>
      </c>
      <c r="U53" s="699">
        <v>1077</v>
      </c>
      <c r="V53" s="700">
        <v>1077</v>
      </c>
      <c r="Y53" s="702">
        <f>M53+'AT-8_Hon_CCH_PS'!M53</f>
        <v>468.39680183474957</v>
      </c>
    </row>
    <row r="54" spans="1:28" ht="28.9" customHeight="1">
      <c r="A54" s="691">
        <v>43</v>
      </c>
      <c r="B54" s="678" t="s">
        <v>917</v>
      </c>
      <c r="C54" s="694">
        <v>750</v>
      </c>
      <c r="D54" s="694">
        <v>711</v>
      </c>
      <c r="E54" s="695">
        <v>45</v>
      </c>
      <c r="F54" s="696">
        <v>90.516788445720636</v>
      </c>
      <c r="G54" s="697">
        <f t="shared" si="1"/>
        <v>135.51678844572064</v>
      </c>
      <c r="H54" s="696">
        <v>8.8133542774002862</v>
      </c>
      <c r="I54" s="696">
        <v>10.062157070238442</v>
      </c>
      <c r="J54" s="697">
        <f t="shared" si="2"/>
        <v>18.875511347638728</v>
      </c>
      <c r="K54" s="695">
        <v>20.146157024356512</v>
      </c>
      <c r="L54" s="696">
        <v>65.83681245433263</v>
      </c>
      <c r="M54" s="683">
        <f t="shared" si="3"/>
        <v>85.982969478689142</v>
      </c>
      <c r="N54" s="695">
        <v>29.861999999999998</v>
      </c>
      <c r="O54" s="696">
        <v>69.677999999999997</v>
      </c>
      <c r="P54" s="683">
        <f t="shared" si="4"/>
        <v>99.539999999999992</v>
      </c>
      <c r="Q54" s="681">
        <f t="shared" si="6"/>
        <v>-0.9024886982432001</v>
      </c>
      <c r="R54" s="681">
        <f t="shared" si="6"/>
        <v>6.2209695245710748</v>
      </c>
      <c r="S54" s="683">
        <f t="shared" si="5"/>
        <v>5.3184808263278747</v>
      </c>
      <c r="T54" s="698" t="s">
        <v>1142</v>
      </c>
      <c r="U54" s="699">
        <v>711</v>
      </c>
      <c r="V54" s="700">
        <v>711</v>
      </c>
      <c r="Y54" s="702">
        <f>M54+'AT-8_Hon_CCH_PS'!M54</f>
        <v>225.07411196831302</v>
      </c>
    </row>
    <row r="55" spans="1:28" ht="28.9" customHeight="1">
      <c r="A55" s="691">
        <v>44</v>
      </c>
      <c r="B55" s="678" t="s">
        <v>919</v>
      </c>
      <c r="C55" s="694">
        <v>716</v>
      </c>
      <c r="D55" s="694">
        <v>683</v>
      </c>
      <c r="E55" s="695">
        <v>125.10000000000001</v>
      </c>
      <c r="F55" s="696">
        <v>113.5805913945527</v>
      </c>
      <c r="G55" s="697">
        <f t="shared" si="1"/>
        <v>238.68059139455272</v>
      </c>
      <c r="H55" s="696">
        <v>11.863323125104912</v>
      </c>
      <c r="I55" s="696">
        <v>16.203608325808943</v>
      </c>
      <c r="J55" s="697">
        <f t="shared" si="2"/>
        <v>28.066931450913856</v>
      </c>
      <c r="K55" s="695">
        <v>25.279425711464413</v>
      </c>
      <c r="L55" s="696">
        <v>63.244082849942593</v>
      </c>
      <c r="M55" s="683">
        <f t="shared" si="3"/>
        <v>88.523508561406999</v>
      </c>
      <c r="N55" s="695">
        <v>78.875999999999991</v>
      </c>
      <c r="O55" s="696">
        <v>184.04399999999998</v>
      </c>
      <c r="P55" s="683">
        <f t="shared" si="4"/>
        <v>262.91999999999996</v>
      </c>
      <c r="Q55" s="681">
        <f t="shared" si="6"/>
        <v>-41.733251163430666</v>
      </c>
      <c r="R55" s="681">
        <f t="shared" si="6"/>
        <v>-104.59630882424844</v>
      </c>
      <c r="S55" s="683">
        <f t="shared" si="5"/>
        <v>-146.32955998767909</v>
      </c>
      <c r="T55" s="698" t="s">
        <v>1142</v>
      </c>
      <c r="U55" s="699">
        <v>683</v>
      </c>
      <c r="V55" s="700">
        <v>683</v>
      </c>
      <c r="Y55" s="702">
        <f>M55+'AT-8_Hon_CCH_PS'!M55</f>
        <v>307.18761535034008</v>
      </c>
    </row>
    <row r="56" spans="1:28" ht="28.9" customHeight="1">
      <c r="A56" s="691">
        <v>45</v>
      </c>
      <c r="B56" s="678" t="s">
        <v>918</v>
      </c>
      <c r="C56" s="694">
        <v>2085</v>
      </c>
      <c r="D56" s="694">
        <v>1895</v>
      </c>
      <c r="E56" s="695">
        <v>42.96</v>
      </c>
      <c r="F56" s="696">
        <v>305.97870602178318</v>
      </c>
      <c r="G56" s="697">
        <f t="shared" si="1"/>
        <v>348.93870602178316</v>
      </c>
      <c r="H56" s="696">
        <v>8.8176634519068955</v>
      </c>
      <c r="I56" s="696">
        <v>10.097693973400368</v>
      </c>
      <c r="J56" s="697">
        <f t="shared" si="2"/>
        <v>18.915357425307263</v>
      </c>
      <c r="K56" s="695">
        <v>68.101124260730373</v>
      </c>
      <c r="L56" s="696">
        <v>175.47223572568259</v>
      </c>
      <c r="M56" s="683">
        <f t="shared" si="3"/>
        <v>243.57335998641298</v>
      </c>
      <c r="N56" s="695">
        <v>28.686000000000003</v>
      </c>
      <c r="O56" s="696">
        <v>66.934000000000012</v>
      </c>
      <c r="P56" s="683">
        <f t="shared" si="4"/>
        <v>95.620000000000019</v>
      </c>
      <c r="Q56" s="681">
        <f t="shared" si="6"/>
        <v>48.232787712637261</v>
      </c>
      <c r="R56" s="681">
        <f t="shared" si="6"/>
        <v>118.63592969908295</v>
      </c>
      <c r="S56" s="683">
        <f t="shared" si="5"/>
        <v>166.86871741172021</v>
      </c>
      <c r="T56" s="698" t="s">
        <v>1142</v>
      </c>
      <c r="U56" s="699">
        <v>1895</v>
      </c>
      <c r="V56" s="700">
        <v>1895</v>
      </c>
      <c r="Y56" s="702">
        <f>M56+'AT-8_Hon_CCH_PS'!M56</f>
        <v>737.04356271070856</v>
      </c>
    </row>
    <row r="57" spans="1:28" ht="28.9" customHeight="1">
      <c r="A57" s="691">
        <v>46</v>
      </c>
      <c r="B57" s="678" t="s">
        <v>920</v>
      </c>
      <c r="C57" s="694">
        <v>1362</v>
      </c>
      <c r="D57" s="694">
        <v>1508</v>
      </c>
      <c r="E57" s="695">
        <v>81.720000000000013</v>
      </c>
      <c r="F57" s="696">
        <v>256.54701599380883</v>
      </c>
      <c r="G57" s="697">
        <f t="shared" si="1"/>
        <v>338.26701599380885</v>
      </c>
      <c r="H57" s="696">
        <v>10.236466224772428</v>
      </c>
      <c r="I57" s="696">
        <v>13.379293407509408</v>
      </c>
      <c r="J57" s="697">
        <f t="shared" si="2"/>
        <v>23.615759632281836</v>
      </c>
      <c r="K57" s="695">
        <v>57.099202889204172</v>
      </c>
      <c r="L57" s="696">
        <v>139.63700869357749</v>
      </c>
      <c r="M57" s="683">
        <f t="shared" si="3"/>
        <v>196.73621158278166</v>
      </c>
      <c r="N57" s="695">
        <v>63.336000000000006</v>
      </c>
      <c r="O57" s="696">
        <v>147.78399999999999</v>
      </c>
      <c r="P57" s="683">
        <f t="shared" si="4"/>
        <v>211.12</v>
      </c>
      <c r="Q57" s="681">
        <f t="shared" si="6"/>
        <v>3.9996691139765872</v>
      </c>
      <c r="R57" s="681">
        <f t="shared" si="6"/>
        <v>5.2323021010869013</v>
      </c>
      <c r="S57" s="683">
        <f t="shared" si="5"/>
        <v>9.2319712150634885</v>
      </c>
      <c r="T57" s="698" t="s">
        <v>1142</v>
      </c>
      <c r="U57" s="699">
        <v>1508</v>
      </c>
      <c r="V57" s="700">
        <v>1508</v>
      </c>
      <c r="Y57" s="702">
        <f>M57+'AT-8_Hon_CCH_PS'!M57</f>
        <v>573.40949627347754</v>
      </c>
    </row>
    <row r="58" spans="1:28" ht="28.9" customHeight="1">
      <c r="A58" s="691">
        <v>47</v>
      </c>
      <c r="B58" s="678" t="s">
        <v>921</v>
      </c>
      <c r="C58" s="694">
        <v>1462</v>
      </c>
      <c r="D58" s="694">
        <v>1348</v>
      </c>
      <c r="E58" s="695">
        <v>87.720000000000013</v>
      </c>
      <c r="F58" s="696">
        <v>239.23836612162819</v>
      </c>
      <c r="G58" s="697">
        <f t="shared" si="1"/>
        <v>326.95836612162822</v>
      </c>
      <c r="H58" s="696">
        <v>10.345863013341457</v>
      </c>
      <c r="I58" s="696">
        <v>13.173563450658634</v>
      </c>
      <c r="J58" s="697">
        <f t="shared" si="2"/>
        <v>23.519426464000091</v>
      </c>
      <c r="K58" s="695">
        <v>53.24684815819576</v>
      </c>
      <c r="L58" s="696">
        <v>124.82141095420587</v>
      </c>
      <c r="M58" s="683">
        <f t="shared" si="3"/>
        <v>178.06825911240162</v>
      </c>
      <c r="N58" s="695">
        <v>56.616000000000007</v>
      </c>
      <c r="O58" s="696">
        <v>132.10399999999998</v>
      </c>
      <c r="P58" s="683">
        <f t="shared" si="4"/>
        <v>188.72</v>
      </c>
      <c r="Q58" s="681">
        <f t="shared" si="6"/>
        <v>6.976711171537211</v>
      </c>
      <c r="R58" s="681">
        <f t="shared" si="6"/>
        <v>5.8909744048645223</v>
      </c>
      <c r="S58" s="683">
        <f t="shared" si="5"/>
        <v>12.867685576401733</v>
      </c>
      <c r="T58" s="698" t="s">
        <v>1142</v>
      </c>
      <c r="U58" s="699">
        <v>1348</v>
      </c>
      <c r="V58" s="700">
        <v>1348</v>
      </c>
      <c r="Y58" s="702">
        <f>M58+'AT-8_Hon_CCH_PS'!M58</f>
        <v>538.0066961025434</v>
      </c>
    </row>
    <row r="59" spans="1:28" ht="28.9" customHeight="1">
      <c r="A59" s="691">
        <v>48</v>
      </c>
      <c r="B59" s="678" t="s">
        <v>922</v>
      </c>
      <c r="C59" s="694">
        <v>1910</v>
      </c>
      <c r="D59" s="694">
        <v>1727</v>
      </c>
      <c r="E59" s="695">
        <v>114.60000000000001</v>
      </c>
      <c r="F59" s="696">
        <v>287.04500823583885</v>
      </c>
      <c r="G59" s="697">
        <f t="shared" si="1"/>
        <v>401.64500823583887</v>
      </c>
      <c r="H59" s="696">
        <v>11.278789631435799</v>
      </c>
      <c r="I59" s="696">
        <v>15.097349855129153</v>
      </c>
      <c r="J59" s="697">
        <f t="shared" si="2"/>
        <v>26.376139486564952</v>
      </c>
      <c r="K59" s="695">
        <v>63.887085570260474</v>
      </c>
      <c r="L59" s="696">
        <v>159.91585809934239</v>
      </c>
      <c r="M59" s="683">
        <f t="shared" si="3"/>
        <v>223.80294366960285</v>
      </c>
      <c r="N59" s="695">
        <v>72.534000000000006</v>
      </c>
      <c r="O59" s="696">
        <v>169.24600000000001</v>
      </c>
      <c r="P59" s="683">
        <f t="shared" si="4"/>
        <v>241.78000000000003</v>
      </c>
      <c r="Q59" s="681">
        <f t="shared" si="6"/>
        <v>2.6318752016962748</v>
      </c>
      <c r="R59" s="681">
        <f t="shared" si="6"/>
        <v>5.7672079544715302</v>
      </c>
      <c r="S59" s="683">
        <f t="shared" si="5"/>
        <v>8.399083156167805</v>
      </c>
      <c r="T59" s="698" t="s">
        <v>1142</v>
      </c>
      <c r="U59" s="699">
        <v>1727</v>
      </c>
      <c r="V59" s="700">
        <v>1727</v>
      </c>
      <c r="Y59" s="702">
        <f>M59+'AT-8_Hon_CCH_PS'!M59</f>
        <v>658.5514544599996</v>
      </c>
    </row>
    <row r="60" spans="1:28" ht="28.9" customHeight="1">
      <c r="A60" s="691">
        <v>49</v>
      </c>
      <c r="B60" s="678" t="s">
        <v>923</v>
      </c>
      <c r="C60" s="694">
        <v>1641</v>
      </c>
      <c r="D60" s="694">
        <v>1435</v>
      </c>
      <c r="E60" s="695">
        <v>98.460000000000008</v>
      </c>
      <c r="F60" s="696">
        <v>186.55658026612647</v>
      </c>
      <c r="G60" s="697">
        <f t="shared" si="1"/>
        <v>285.01658026612648</v>
      </c>
      <c r="H60" s="696">
        <v>10.652695127651398</v>
      </c>
      <c r="I60" s="696">
        <v>13.830063019166772</v>
      </c>
      <c r="J60" s="697">
        <f t="shared" si="2"/>
        <v>24.482758146818171</v>
      </c>
      <c r="K60" s="695">
        <v>41.521558867746592</v>
      </c>
      <c r="L60" s="696">
        <v>132.87739222498919</v>
      </c>
      <c r="M60" s="683">
        <f t="shared" si="3"/>
        <v>174.39895109273579</v>
      </c>
      <c r="N60" s="695">
        <v>51.66</v>
      </c>
      <c r="O60" s="696">
        <v>120.54</v>
      </c>
      <c r="P60" s="683">
        <f t="shared" si="4"/>
        <v>172.2</v>
      </c>
      <c r="Q60" s="681">
        <f t="shared" si="6"/>
        <v>0.51425399539799344</v>
      </c>
      <c r="R60" s="681">
        <f t="shared" si="6"/>
        <v>26.16745524415596</v>
      </c>
      <c r="S60" s="683">
        <f t="shared" si="5"/>
        <v>26.681709239553953</v>
      </c>
      <c r="T60" s="698" t="s">
        <v>1142</v>
      </c>
      <c r="U60" s="694">
        <v>1435</v>
      </c>
      <c r="V60" s="694">
        <v>1435</v>
      </c>
      <c r="X60" s="674">
        <f>N60/4</f>
        <v>12.914999999999999</v>
      </c>
      <c r="Y60" s="702">
        <f>M60+'AT-8_Hon_CCH_PS'!M60</f>
        <v>467.4782365952164</v>
      </c>
      <c r="Z60" s="674"/>
      <c r="AA60" s="674">
        <f>X60*3</f>
        <v>38.744999999999997</v>
      </c>
      <c r="AB60" s="674">
        <f>Y60*3</f>
        <v>1402.4347097856491</v>
      </c>
    </row>
    <row r="61" spans="1:28" ht="28.9" customHeight="1">
      <c r="A61" s="691">
        <v>50</v>
      </c>
      <c r="B61" s="678" t="s">
        <v>924</v>
      </c>
      <c r="C61" s="694">
        <v>926</v>
      </c>
      <c r="D61" s="694">
        <v>868</v>
      </c>
      <c r="E61" s="695">
        <v>55.56</v>
      </c>
      <c r="F61" s="696">
        <v>124.88034316700249</v>
      </c>
      <c r="G61" s="697">
        <f t="shared" si="1"/>
        <v>180.44034316700248</v>
      </c>
      <c r="H61" s="696">
        <v>9.2697084119408615</v>
      </c>
      <c r="I61" s="696">
        <v>10.984313369311806</v>
      </c>
      <c r="J61" s="697">
        <f t="shared" si="2"/>
        <v>20.254021781252668</v>
      </c>
      <c r="K61" s="695">
        <v>27.794390917952434</v>
      </c>
      <c r="L61" s="696">
        <v>80.374617736091025</v>
      </c>
      <c r="M61" s="683">
        <f t="shared" si="3"/>
        <v>108.16900865404347</v>
      </c>
      <c r="N61" s="695">
        <v>36.456000000000003</v>
      </c>
      <c r="O61" s="696">
        <v>85.064000000000021</v>
      </c>
      <c r="P61" s="683">
        <f t="shared" si="4"/>
        <v>121.52000000000002</v>
      </c>
      <c r="Q61" s="681">
        <f t="shared" si="6"/>
        <v>0.60809932989329241</v>
      </c>
      <c r="R61" s="681">
        <f t="shared" si="6"/>
        <v>6.2949311054028101</v>
      </c>
      <c r="S61" s="683">
        <f t="shared" si="5"/>
        <v>6.9030304352961025</v>
      </c>
      <c r="T61" s="698" t="s">
        <v>1142</v>
      </c>
      <c r="U61" s="699">
        <v>868</v>
      </c>
      <c r="V61" s="700">
        <v>868</v>
      </c>
      <c r="Y61" s="702">
        <f>M61+'AT-8_Hon_CCH_PS'!M61</f>
        <v>292.14189855540923</v>
      </c>
    </row>
    <row r="62" spans="1:28" ht="28.9" customHeight="1">
      <c r="A62" s="691">
        <v>51</v>
      </c>
      <c r="B62" s="678" t="s">
        <v>925</v>
      </c>
      <c r="C62" s="694">
        <v>1909</v>
      </c>
      <c r="D62" s="694">
        <v>1662</v>
      </c>
      <c r="E62" s="695">
        <v>114.54</v>
      </c>
      <c r="F62" s="696">
        <v>249.57712610454331</v>
      </c>
      <c r="G62" s="697">
        <f t="shared" si="1"/>
        <v>364.11712610454333</v>
      </c>
      <c r="H62" s="696">
        <v>11.33494743012011</v>
      </c>
      <c r="I62" s="696">
        <v>15.167448263560914</v>
      </c>
      <c r="J62" s="697">
        <f t="shared" si="2"/>
        <v>26.502395693681024</v>
      </c>
      <c r="K62" s="695">
        <v>55.54792716938762</v>
      </c>
      <c r="L62" s="696">
        <v>153.89702151772269</v>
      </c>
      <c r="M62" s="683">
        <f t="shared" si="3"/>
        <v>209.4449486871103</v>
      </c>
      <c r="N62" s="695">
        <v>69.930000000000007</v>
      </c>
      <c r="O62" s="696">
        <v>163.16999999999999</v>
      </c>
      <c r="P62" s="683">
        <f t="shared" si="4"/>
        <v>233.1</v>
      </c>
      <c r="Q62" s="681">
        <f t="shared" si="6"/>
        <v>-3.047125400492277</v>
      </c>
      <c r="R62" s="681">
        <f t="shared" si="6"/>
        <v>5.8944697812836182</v>
      </c>
      <c r="S62" s="683">
        <f t="shared" si="5"/>
        <v>2.8473443807913412</v>
      </c>
      <c r="T62" s="698" t="s">
        <v>1142</v>
      </c>
      <c r="U62" s="699">
        <v>1662</v>
      </c>
      <c r="V62" s="700">
        <v>1662</v>
      </c>
      <c r="Y62" s="702">
        <f>M62+'AT-8_Hon_CCH_PS'!M62</f>
        <v>607.8014230478193</v>
      </c>
    </row>
    <row r="63" spans="1:28" ht="28.9" customHeight="1">
      <c r="A63" s="1172" t="s">
        <v>19</v>
      </c>
      <c r="B63" s="1173"/>
      <c r="C63" s="699">
        <f t="shared" ref="C63:S63" si="7">SUM(C12:C62)</f>
        <v>72951</v>
      </c>
      <c r="D63" s="699">
        <f t="shared" si="7"/>
        <v>67061</v>
      </c>
      <c r="E63" s="697">
        <f t="shared" si="7"/>
        <v>4377.0600000000004</v>
      </c>
      <c r="F63" s="697">
        <f t="shared" si="7"/>
        <v>10213.139999999998</v>
      </c>
      <c r="G63" s="697">
        <f t="shared" si="7"/>
        <v>14590.199999999999</v>
      </c>
      <c r="H63" s="697">
        <f t="shared" si="7"/>
        <v>534.21440000000018</v>
      </c>
      <c r="I63" s="697">
        <f t="shared" si="7"/>
        <v>683.41560000000038</v>
      </c>
      <c r="J63" s="697">
        <f t="shared" si="7"/>
        <v>1217.6300000000006</v>
      </c>
      <c r="K63" s="697">
        <f t="shared" si="7"/>
        <v>2273.1200000000003</v>
      </c>
      <c r="L63" s="697">
        <f t="shared" si="7"/>
        <v>6209.6800000000012</v>
      </c>
      <c r="M63" s="697">
        <f t="shared" si="7"/>
        <v>8482.7999999999993</v>
      </c>
      <c r="N63" s="697">
        <f t="shared" si="7"/>
        <v>2803.3199999999993</v>
      </c>
      <c r="O63" s="697">
        <f t="shared" si="7"/>
        <v>6541.0800000000008</v>
      </c>
      <c r="P63" s="697">
        <f t="shared" si="7"/>
        <v>9344.4000000000015</v>
      </c>
      <c r="Q63" s="697">
        <f t="shared" si="7"/>
        <v>4.0143999999998812</v>
      </c>
      <c r="R63" s="697">
        <f t="shared" si="7"/>
        <v>352.01560000000029</v>
      </c>
      <c r="S63" s="697">
        <f t="shared" si="7"/>
        <v>356.03000000000026</v>
      </c>
      <c r="T63" s="699" t="s">
        <v>1142</v>
      </c>
      <c r="U63" s="699">
        <f>SUM(U12:U62)</f>
        <v>67061</v>
      </c>
      <c r="V63" s="699">
        <f>SUM(V12:V62)</f>
        <v>67061</v>
      </c>
    </row>
    <row r="65" spans="1:21">
      <c r="G65" s="702"/>
      <c r="M65" s="702"/>
      <c r="N65" s="702"/>
      <c r="O65" s="702"/>
      <c r="P65" s="702"/>
      <c r="S65" s="702"/>
    </row>
    <row r="66" spans="1:21">
      <c r="K66" s="702"/>
      <c r="M66" s="702"/>
      <c r="N66" s="702"/>
    </row>
    <row r="67" spans="1:21">
      <c r="H67" s="702"/>
      <c r="I67" s="702"/>
      <c r="J67" s="703"/>
      <c r="K67" s="702"/>
      <c r="L67" s="702"/>
      <c r="M67" s="702"/>
      <c r="N67" s="702"/>
      <c r="O67" s="702"/>
      <c r="P67" s="702"/>
    </row>
    <row r="68" spans="1:21" ht="13.5" customHeight="1">
      <c r="A68" s="690" t="s">
        <v>12</v>
      </c>
      <c r="H68" s="702"/>
      <c r="I68" s="702"/>
      <c r="P68" s="1168"/>
      <c r="Q68" s="1168"/>
      <c r="R68" s="704"/>
      <c r="S68" s="704"/>
      <c r="T68" s="1169" t="s">
        <v>13</v>
      </c>
      <c r="U68" s="1169"/>
    </row>
    <row r="69" spans="1:21" ht="13.5" customHeight="1">
      <c r="A69" s="1168"/>
      <c r="B69" s="1168"/>
      <c r="C69" s="1168"/>
      <c r="D69" s="1168"/>
      <c r="E69" s="1168"/>
      <c r="F69" s="1168"/>
      <c r="G69" s="1168"/>
      <c r="H69" s="1168"/>
      <c r="I69" s="1168"/>
      <c r="J69" s="1168"/>
      <c r="K69" s="1168"/>
      <c r="L69" s="1168"/>
      <c r="M69" s="1168"/>
      <c r="N69" s="1168"/>
      <c r="O69" s="1168"/>
      <c r="P69" s="1168"/>
      <c r="Q69" s="1168"/>
      <c r="R69" s="1169" t="s">
        <v>14</v>
      </c>
      <c r="S69" s="1169"/>
      <c r="T69" s="1169"/>
      <c r="U69" s="1169"/>
    </row>
    <row r="70" spans="1:21" ht="13.5" customHeight="1">
      <c r="A70" s="1168"/>
      <c r="B70" s="1168"/>
      <c r="C70" s="1168"/>
      <c r="D70" s="1168"/>
      <c r="E70" s="1168"/>
      <c r="F70" s="1168"/>
      <c r="G70" s="1168"/>
      <c r="H70" s="1168"/>
      <c r="I70" s="1168"/>
      <c r="J70" s="1168"/>
      <c r="K70" s="1168"/>
      <c r="L70" s="1168"/>
      <c r="M70" s="1168"/>
      <c r="N70" s="1168"/>
      <c r="O70" s="1168"/>
      <c r="P70" s="1168"/>
      <c r="Q70" s="1168"/>
      <c r="R70" s="1169" t="s">
        <v>20</v>
      </c>
      <c r="S70" s="1169"/>
      <c r="T70" s="1169"/>
      <c r="U70" s="1169"/>
    </row>
    <row r="71" spans="1:21" ht="15.75">
      <c r="O71" s="1170"/>
      <c r="P71" s="1170"/>
      <c r="Q71" s="1170"/>
      <c r="R71" s="704"/>
      <c r="S71" s="1171" t="s">
        <v>85</v>
      </c>
      <c r="T71" s="1171"/>
      <c r="U71" s="1171"/>
    </row>
    <row r="73" spans="1:21">
      <c r="L73" s="702">
        <f>6209.68/D63</f>
        <v>9.259748587107261E-2</v>
      </c>
    </row>
    <row r="74" spans="1:21">
      <c r="K74" s="702"/>
      <c r="L74" s="702"/>
      <c r="M74" s="702"/>
    </row>
    <row r="79" spans="1:21">
      <c r="N79" s="702"/>
      <c r="O79" s="702"/>
    </row>
  </sheetData>
  <mergeCells count="28">
    <mergeCell ref="P7:V7"/>
    <mergeCell ref="T1:V1"/>
    <mergeCell ref="A2:V2"/>
    <mergeCell ref="A3:V3"/>
    <mergeCell ref="A4:Q4"/>
    <mergeCell ref="A6:V6"/>
    <mergeCell ref="P8:V8"/>
    <mergeCell ref="A9:A10"/>
    <mergeCell ref="B9:B10"/>
    <mergeCell ref="C9:C10"/>
    <mergeCell ref="D9:D10"/>
    <mergeCell ref="E9:G9"/>
    <mergeCell ref="H9:J9"/>
    <mergeCell ref="K9:M9"/>
    <mergeCell ref="N9:P9"/>
    <mergeCell ref="Q9:S9"/>
    <mergeCell ref="T9:T10"/>
    <mergeCell ref="U9:U10"/>
    <mergeCell ref="V9:V10"/>
    <mergeCell ref="A70:Q70"/>
    <mergeCell ref="R70:U70"/>
    <mergeCell ref="O71:Q71"/>
    <mergeCell ref="S71:U71"/>
    <mergeCell ref="A63:B63"/>
    <mergeCell ref="P68:Q68"/>
    <mergeCell ref="T68:U68"/>
    <mergeCell ref="A69:Q69"/>
    <mergeCell ref="R69:U69"/>
  </mergeCells>
  <printOptions horizontalCentered="1"/>
  <pageMargins left="0.16" right="0.16" top="0.24" bottom="0" header="0.25" footer="0.15"/>
  <pageSetup paperSize="9" scale="56" orientation="landscape" r:id="rId1"/>
  <rowBreaks count="1" manualBreakCount="1">
    <brk id="36" max="2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9"/>
  <sheetViews>
    <sheetView view="pageBreakPreview" zoomScale="85" zoomScaleSheetLayoutView="85" workbookViewId="0">
      <pane xSplit="2" ySplit="10" topLeftCell="C56" activePane="bottomRight" state="frozen"/>
      <selection activeCell="J73" sqref="J73:J80"/>
      <selection pane="topRight" activeCell="J73" sqref="J73:J80"/>
      <selection pane="bottomLeft" activeCell="J73" sqref="J73:J80"/>
      <selection pane="bottomRight" activeCell="F64" sqref="F64"/>
    </sheetView>
  </sheetViews>
  <sheetFormatPr defaultColWidth="9.140625" defaultRowHeight="12.75"/>
  <cols>
    <col min="1" max="1" width="6.85546875" style="708" customWidth="1"/>
    <col min="2" max="2" width="17.140625" style="708" customWidth="1"/>
    <col min="3" max="3" width="14.5703125" style="708" customWidth="1"/>
    <col min="4" max="4" width="15.85546875" style="708" customWidth="1"/>
    <col min="5" max="5" width="18.85546875" style="708" customWidth="1"/>
    <col min="6" max="6" width="19" style="708" customWidth="1"/>
    <col min="7" max="7" width="22.5703125" style="708" customWidth="1"/>
    <col min="8" max="8" width="17.42578125" style="708" customWidth="1"/>
    <col min="9" max="9" width="30.140625" style="707" customWidth="1"/>
    <col min="10" max="16384" width="9.140625" style="708"/>
  </cols>
  <sheetData>
    <row r="1" spans="1:14" s="705" customFormat="1" ht="15.75">
      <c r="I1" s="706" t="s">
        <v>67</v>
      </c>
    </row>
    <row r="2" spans="1:14" s="705" customFormat="1" ht="15">
      <c r="A2" s="1178" t="s">
        <v>0</v>
      </c>
      <c r="B2" s="1178"/>
      <c r="C2" s="1178"/>
      <c r="D2" s="1178"/>
      <c r="E2" s="1178"/>
      <c r="F2" s="1178"/>
      <c r="G2" s="1178"/>
      <c r="H2" s="1178"/>
      <c r="I2" s="1178"/>
    </row>
    <row r="3" spans="1:14" s="705" customFormat="1" ht="20.25">
      <c r="A3" s="1179" t="s">
        <v>734</v>
      </c>
      <c r="B3" s="1179"/>
      <c r="C3" s="1179"/>
      <c r="D3" s="1179"/>
      <c r="E3" s="1179"/>
      <c r="F3" s="1179"/>
      <c r="G3" s="1179"/>
      <c r="H3" s="1179"/>
      <c r="I3" s="1179"/>
    </row>
    <row r="4" spans="1:14" s="705" customFormat="1" ht="10.5" customHeight="1">
      <c r="I4" s="707"/>
    </row>
    <row r="5" spans="1:14" ht="30.75" customHeight="1">
      <c r="A5" s="1180" t="s">
        <v>1143</v>
      </c>
      <c r="B5" s="1180"/>
      <c r="C5" s="1180"/>
      <c r="D5" s="1180"/>
      <c r="E5" s="1180"/>
      <c r="F5" s="1180"/>
      <c r="G5" s="1180"/>
      <c r="H5" s="1180"/>
      <c r="I5" s="1180"/>
    </row>
    <row r="7" spans="1:14">
      <c r="A7" s="1181" t="s">
        <v>1034</v>
      </c>
      <c r="B7" s="1181"/>
      <c r="C7" s="1181"/>
      <c r="I7" s="709" t="s">
        <v>25</v>
      </c>
    </row>
    <row r="8" spans="1:14">
      <c r="D8" s="1182" t="s">
        <v>1129</v>
      </c>
      <c r="E8" s="1182"/>
      <c r="F8" s="1182"/>
      <c r="G8" s="1182"/>
      <c r="H8" s="1182"/>
      <c r="I8" s="1182"/>
      <c r="M8" s="710"/>
      <c r="N8" s="711"/>
    </row>
    <row r="9" spans="1:14" ht="44.25" customHeight="1">
      <c r="A9" s="712" t="s">
        <v>2</v>
      </c>
      <c r="B9" s="712" t="s">
        <v>3</v>
      </c>
      <c r="C9" s="713" t="s">
        <v>835</v>
      </c>
      <c r="D9" s="713" t="s">
        <v>1144</v>
      </c>
      <c r="E9" s="713" t="s">
        <v>115</v>
      </c>
      <c r="F9" s="712" t="s">
        <v>225</v>
      </c>
      <c r="G9" s="713" t="s">
        <v>1145</v>
      </c>
      <c r="H9" s="713" t="s">
        <v>1146</v>
      </c>
      <c r="I9" s="713" t="s">
        <v>1147</v>
      </c>
    </row>
    <row r="10" spans="1:14" s="717" customFormat="1" ht="15.75" customHeight="1">
      <c r="A10" s="714">
        <v>1</v>
      </c>
      <c r="B10" s="715">
        <v>2</v>
      </c>
      <c r="C10" s="715">
        <v>3</v>
      </c>
      <c r="D10" s="715">
        <v>4</v>
      </c>
      <c r="E10" s="714">
        <v>5</v>
      </c>
      <c r="F10" s="715">
        <v>6</v>
      </c>
      <c r="G10" s="714">
        <v>7</v>
      </c>
      <c r="H10" s="715">
        <v>8</v>
      </c>
      <c r="I10" s="716">
        <v>9</v>
      </c>
    </row>
    <row r="11" spans="1:14" ht="17.25" customHeight="1">
      <c r="A11" s="718">
        <v>1</v>
      </c>
      <c r="B11" s="719" t="s">
        <v>875</v>
      </c>
      <c r="C11" s="720">
        <v>17.098332203049772</v>
      </c>
      <c r="D11" s="720">
        <v>4.0128982310307038</v>
      </c>
      <c r="E11" s="720">
        <v>7.7355662227280115</v>
      </c>
      <c r="F11" s="720">
        <v>0</v>
      </c>
      <c r="G11" s="720">
        <v>1500</v>
      </c>
      <c r="H11" s="720">
        <v>4.1696250000000008</v>
      </c>
      <c r="I11" s="721">
        <f>D11+E11-H11</f>
        <v>7.5788394537587136</v>
      </c>
    </row>
    <row r="12" spans="1:14" ht="17.25" customHeight="1">
      <c r="A12" s="718">
        <v>2</v>
      </c>
      <c r="B12" s="719" t="s">
        <v>876</v>
      </c>
      <c r="C12" s="720">
        <v>40.930342172705821</v>
      </c>
      <c r="D12" s="720">
        <v>5.177606528015076</v>
      </c>
      <c r="E12" s="720">
        <v>18.517558825966002</v>
      </c>
      <c r="F12" s="720">
        <v>0</v>
      </c>
      <c r="G12" s="720">
        <v>1500</v>
      </c>
      <c r="H12" s="720">
        <v>12.982424999999999</v>
      </c>
      <c r="I12" s="721">
        <f t="shared" ref="I12:I61" si="0">D12+E12-H12</f>
        <v>10.712740353981079</v>
      </c>
    </row>
    <row r="13" spans="1:14" ht="17.25" customHeight="1">
      <c r="A13" s="718">
        <v>3</v>
      </c>
      <c r="B13" s="719" t="s">
        <v>1020</v>
      </c>
      <c r="C13" s="720">
        <v>22.587128365745645</v>
      </c>
      <c r="D13" s="720">
        <v>-3.9007994569333873</v>
      </c>
      <c r="E13" s="720">
        <v>10.218787726168918</v>
      </c>
      <c r="F13" s="720">
        <v>0</v>
      </c>
      <c r="G13" s="720">
        <v>1500</v>
      </c>
      <c r="H13" s="720">
        <v>7.1012250000000003</v>
      </c>
      <c r="I13" s="721">
        <f t="shared" si="0"/>
        <v>-0.78323673076446987</v>
      </c>
    </row>
    <row r="14" spans="1:14" ht="17.25" customHeight="1">
      <c r="A14" s="718">
        <v>4</v>
      </c>
      <c r="B14" s="719" t="s">
        <v>878</v>
      </c>
      <c r="C14" s="720">
        <v>18.979045077243352</v>
      </c>
      <c r="D14" s="720">
        <v>2.369433797989883</v>
      </c>
      <c r="E14" s="720">
        <v>8.5864316060585946</v>
      </c>
      <c r="F14" s="720">
        <v>0</v>
      </c>
      <c r="G14" s="720">
        <v>1500</v>
      </c>
      <c r="H14" s="720">
        <v>7.0555500000000011</v>
      </c>
      <c r="I14" s="721">
        <f t="shared" si="0"/>
        <v>3.9003154040484764</v>
      </c>
    </row>
    <row r="15" spans="1:14" ht="17.25" customHeight="1">
      <c r="A15" s="718">
        <v>5</v>
      </c>
      <c r="B15" s="719" t="s">
        <v>879</v>
      </c>
      <c r="C15" s="720">
        <v>50.949436136169325</v>
      </c>
      <c r="D15" s="720">
        <v>-12.280811783870501</v>
      </c>
      <c r="E15" s="720">
        <v>23.05036143652017</v>
      </c>
      <c r="F15" s="720">
        <v>0</v>
      </c>
      <c r="G15" s="720">
        <v>1500</v>
      </c>
      <c r="H15" s="720">
        <v>14.720475000000002</v>
      </c>
      <c r="I15" s="721">
        <f t="shared" si="0"/>
        <v>-3.9509253473503332</v>
      </c>
    </row>
    <row r="16" spans="1:14" ht="17.25" customHeight="1">
      <c r="A16" s="718">
        <v>6</v>
      </c>
      <c r="B16" s="719" t="s">
        <v>880</v>
      </c>
      <c r="C16" s="720">
        <v>56.442119854186224</v>
      </c>
      <c r="D16" s="720">
        <v>-12.68703788034796</v>
      </c>
      <c r="E16" s="720">
        <v>25.535341733817297</v>
      </c>
      <c r="F16" s="720">
        <v>0</v>
      </c>
      <c r="G16" s="720">
        <v>1500</v>
      </c>
      <c r="H16" s="720">
        <v>16.24485</v>
      </c>
      <c r="I16" s="721">
        <f t="shared" si="0"/>
        <v>-3.3965461465306621</v>
      </c>
    </row>
    <row r="17" spans="1:9" ht="17.25" customHeight="1">
      <c r="A17" s="718">
        <v>7</v>
      </c>
      <c r="B17" s="719" t="s">
        <v>881</v>
      </c>
      <c r="C17" s="720">
        <v>52.315695856213949</v>
      </c>
      <c r="D17" s="720">
        <v>-11.454570779078294</v>
      </c>
      <c r="E17" s="720">
        <v>23.668479766211174</v>
      </c>
      <c r="F17" s="720">
        <v>0</v>
      </c>
      <c r="G17" s="720">
        <v>1500</v>
      </c>
      <c r="H17" s="720">
        <v>18.827850000000002</v>
      </c>
      <c r="I17" s="721">
        <f t="shared" si="0"/>
        <v>-6.6139410128671212</v>
      </c>
    </row>
    <row r="18" spans="1:9" ht="17.25" customHeight="1">
      <c r="A18" s="718">
        <v>8</v>
      </c>
      <c r="B18" s="719" t="s">
        <v>882</v>
      </c>
      <c r="C18" s="720">
        <v>38.185296165471044</v>
      </c>
      <c r="D18" s="720">
        <v>-4.8476626340457685</v>
      </c>
      <c r="E18" s="720">
        <v>17.275654941936178</v>
      </c>
      <c r="F18" s="720">
        <v>0</v>
      </c>
      <c r="G18" s="720">
        <v>1500</v>
      </c>
      <c r="H18" s="720">
        <v>10.874625</v>
      </c>
      <c r="I18" s="721">
        <f t="shared" si="0"/>
        <v>1.5533673078904098</v>
      </c>
    </row>
    <row r="19" spans="1:9" ht="17.25" customHeight="1">
      <c r="A19" s="718">
        <v>9</v>
      </c>
      <c r="B19" s="719" t="s">
        <v>883</v>
      </c>
      <c r="C19" s="720">
        <v>37.79135722627386</v>
      </c>
      <c r="D19" s="720">
        <v>13.807486839388533</v>
      </c>
      <c r="E19" s="720">
        <v>17.097430497839373</v>
      </c>
      <c r="F19" s="720">
        <v>0</v>
      </c>
      <c r="G19" s="720">
        <v>1500</v>
      </c>
      <c r="H19" s="720">
        <v>9.215325</v>
      </c>
      <c r="I19" s="721">
        <f t="shared" si="0"/>
        <v>21.689592337227907</v>
      </c>
    </row>
    <row r="20" spans="1:9" ht="17.25" customHeight="1">
      <c r="A20" s="718">
        <v>10</v>
      </c>
      <c r="B20" s="719" t="s">
        <v>884</v>
      </c>
      <c r="C20" s="720">
        <v>22.95428636828688</v>
      </c>
      <c r="D20" s="720">
        <v>-5.0427967654054662</v>
      </c>
      <c r="E20" s="720">
        <v>10.384896034811774</v>
      </c>
      <c r="F20" s="720">
        <v>0</v>
      </c>
      <c r="G20" s="720">
        <v>1500</v>
      </c>
      <c r="H20" s="720">
        <v>7.2099000000000002</v>
      </c>
      <c r="I20" s="721">
        <f t="shared" si="0"/>
        <v>-1.8678007305936921</v>
      </c>
    </row>
    <row r="21" spans="1:9" ht="17.25" customHeight="1">
      <c r="A21" s="718">
        <v>11</v>
      </c>
      <c r="B21" s="719" t="s">
        <v>885</v>
      </c>
      <c r="C21" s="720">
        <v>62.577978002537122</v>
      </c>
      <c r="D21" s="720">
        <v>4.8108301908238431</v>
      </c>
      <c r="E21" s="720">
        <v>28.311304703548789</v>
      </c>
      <c r="F21" s="720">
        <v>0</v>
      </c>
      <c r="G21" s="720">
        <v>1500</v>
      </c>
      <c r="H21" s="720">
        <v>21.322275000000001</v>
      </c>
      <c r="I21" s="721">
        <f t="shared" si="0"/>
        <v>11.799859894372634</v>
      </c>
    </row>
    <row r="22" spans="1:9" ht="17.25" customHeight="1">
      <c r="A22" s="718">
        <v>12</v>
      </c>
      <c r="B22" s="719" t="s">
        <v>886</v>
      </c>
      <c r="C22" s="720">
        <v>65.089338739919185</v>
      </c>
      <c r="D22" s="720">
        <v>-6.1596812235814475</v>
      </c>
      <c r="E22" s="720">
        <v>29.447485534665923</v>
      </c>
      <c r="F22" s="720">
        <v>0</v>
      </c>
      <c r="G22" s="720">
        <v>1500</v>
      </c>
      <c r="H22" s="720">
        <v>19.714874999999999</v>
      </c>
      <c r="I22" s="721">
        <f t="shared" si="0"/>
        <v>3.5729293110844758</v>
      </c>
    </row>
    <row r="23" spans="1:9" ht="17.25" customHeight="1">
      <c r="A23" s="718">
        <v>13</v>
      </c>
      <c r="B23" s="719" t="s">
        <v>887</v>
      </c>
      <c r="C23" s="720">
        <v>43.433063898263377</v>
      </c>
      <c r="D23" s="720">
        <v>35.011344402319168</v>
      </c>
      <c r="E23" s="720">
        <v>19.649831226291539</v>
      </c>
      <c r="F23" s="720">
        <v>0</v>
      </c>
      <c r="G23" s="720">
        <v>1500</v>
      </c>
      <c r="H23" s="720">
        <v>13.8459</v>
      </c>
      <c r="I23" s="721">
        <f t="shared" si="0"/>
        <v>40.815275628610706</v>
      </c>
    </row>
    <row r="24" spans="1:9" ht="17.25" customHeight="1">
      <c r="A24" s="718">
        <v>14</v>
      </c>
      <c r="B24" s="719" t="s">
        <v>888</v>
      </c>
      <c r="C24" s="720">
        <v>19.982034350067767</v>
      </c>
      <c r="D24" s="720">
        <v>-3.0374117738127113</v>
      </c>
      <c r="E24" s="720">
        <v>9.0402004209629609</v>
      </c>
      <c r="F24" s="720">
        <v>0</v>
      </c>
      <c r="G24" s="720">
        <v>1500</v>
      </c>
      <c r="H24" s="720">
        <v>7.0465499999999999</v>
      </c>
      <c r="I24" s="721">
        <f t="shared" si="0"/>
        <v>-1.0437613528497502</v>
      </c>
    </row>
    <row r="25" spans="1:9" ht="17.25" customHeight="1">
      <c r="A25" s="718">
        <v>15</v>
      </c>
      <c r="B25" s="719" t="s">
        <v>889</v>
      </c>
      <c r="C25" s="720">
        <v>38.625453817929305</v>
      </c>
      <c r="D25" s="720">
        <v>-0.84462096906115747</v>
      </c>
      <c r="E25" s="720">
        <v>17.474789490768025</v>
      </c>
      <c r="F25" s="720">
        <v>0</v>
      </c>
      <c r="G25" s="720">
        <v>1500</v>
      </c>
      <c r="H25" s="720">
        <v>11.262600000000001</v>
      </c>
      <c r="I25" s="721">
        <f t="shared" si="0"/>
        <v>5.3675685217068665</v>
      </c>
    </row>
    <row r="26" spans="1:9" ht="17.25" customHeight="1">
      <c r="A26" s="718">
        <v>16</v>
      </c>
      <c r="B26" s="719" t="s">
        <v>890</v>
      </c>
      <c r="C26" s="720">
        <v>62.449256726352083</v>
      </c>
      <c r="D26" s="720">
        <v>-4.0652689919750493</v>
      </c>
      <c r="E26" s="720">
        <v>28.253069084753999</v>
      </c>
      <c r="F26" s="720">
        <v>0</v>
      </c>
      <c r="G26" s="720">
        <v>1500</v>
      </c>
      <c r="H26" s="720">
        <v>20.606024999999999</v>
      </c>
      <c r="I26" s="721">
        <f t="shared" si="0"/>
        <v>3.5817750927789511</v>
      </c>
    </row>
    <row r="27" spans="1:9" ht="17.25" customHeight="1">
      <c r="A27" s="718">
        <v>17</v>
      </c>
      <c r="B27" s="719" t="s">
        <v>891</v>
      </c>
      <c r="C27" s="720">
        <v>34.702478548423997</v>
      </c>
      <c r="D27" s="720">
        <v>-0.45589430616507798</v>
      </c>
      <c r="E27" s="720">
        <v>15.699971068304006</v>
      </c>
      <c r="F27" s="720">
        <v>0</v>
      </c>
      <c r="G27" s="720">
        <v>1500</v>
      </c>
      <c r="H27" s="720">
        <v>11.085000000000003</v>
      </c>
      <c r="I27" s="721">
        <f t="shared" si="0"/>
        <v>4.1590767621389251</v>
      </c>
    </row>
    <row r="28" spans="1:9" ht="17.25" customHeight="1">
      <c r="A28" s="718">
        <v>18</v>
      </c>
      <c r="B28" s="719" t="s">
        <v>892</v>
      </c>
      <c r="C28" s="720">
        <v>35.419516529857475</v>
      </c>
      <c r="D28" s="720">
        <v>4.9490441532444134</v>
      </c>
      <c r="E28" s="720">
        <v>16.024370824006525</v>
      </c>
      <c r="F28" s="720">
        <v>0</v>
      </c>
      <c r="G28" s="720">
        <v>1500</v>
      </c>
      <c r="H28" s="720">
        <v>12.159974999999999</v>
      </c>
      <c r="I28" s="721">
        <f t="shared" si="0"/>
        <v>8.8134399772509404</v>
      </c>
    </row>
    <row r="29" spans="1:9" ht="17.25" customHeight="1">
      <c r="A29" s="718">
        <v>19</v>
      </c>
      <c r="B29" s="719" t="s">
        <v>893</v>
      </c>
      <c r="C29" s="720">
        <v>33.140545210554457</v>
      </c>
      <c r="D29" s="720">
        <v>-5.8790671969005626</v>
      </c>
      <c r="E29" s="720">
        <v>14.993326781183338</v>
      </c>
      <c r="F29" s="720">
        <v>0</v>
      </c>
      <c r="G29" s="720">
        <v>1500</v>
      </c>
      <c r="H29" s="720">
        <v>10.470825</v>
      </c>
      <c r="I29" s="721">
        <f t="shared" si="0"/>
        <v>-1.356565415717224</v>
      </c>
    </row>
    <row r="30" spans="1:9" ht="17.25" customHeight="1">
      <c r="A30" s="718">
        <v>20</v>
      </c>
      <c r="B30" s="719" t="s">
        <v>894</v>
      </c>
      <c r="C30" s="720">
        <v>15.137708469479568</v>
      </c>
      <c r="D30" s="720">
        <v>-3.0730474807511614</v>
      </c>
      <c r="E30" s="720">
        <v>6.8485478545751608</v>
      </c>
      <c r="F30" s="720">
        <v>0</v>
      </c>
      <c r="G30" s="720">
        <v>1500</v>
      </c>
      <c r="H30" s="720">
        <v>5.4616499999999997</v>
      </c>
      <c r="I30" s="721">
        <f t="shared" si="0"/>
        <v>-1.6861496261760003</v>
      </c>
    </row>
    <row r="31" spans="1:9" ht="17.25" customHeight="1">
      <c r="A31" s="718">
        <v>21</v>
      </c>
      <c r="B31" s="719" t="s">
        <v>895</v>
      </c>
      <c r="C31" s="720">
        <v>26.914841339228762</v>
      </c>
      <c r="D31" s="720">
        <v>1.716191616105931</v>
      </c>
      <c r="E31" s="720">
        <v>12.176716131219241</v>
      </c>
      <c r="F31" s="720">
        <v>0</v>
      </c>
      <c r="G31" s="720">
        <v>1500</v>
      </c>
      <c r="H31" s="720">
        <v>7.8423000000000016</v>
      </c>
      <c r="I31" s="721">
        <f t="shared" si="0"/>
        <v>6.05060774732517</v>
      </c>
    </row>
    <row r="32" spans="1:9" ht="17.25" customHeight="1">
      <c r="A32" s="718">
        <v>22</v>
      </c>
      <c r="B32" s="719" t="s">
        <v>896</v>
      </c>
      <c r="C32" s="720">
        <v>38.634092829753804</v>
      </c>
      <c r="D32" s="720">
        <v>-10.454977889504464</v>
      </c>
      <c r="E32" s="720">
        <v>17.478697921559622</v>
      </c>
      <c r="F32" s="720">
        <v>0</v>
      </c>
      <c r="G32" s="720">
        <v>1500</v>
      </c>
      <c r="H32" s="720">
        <v>12.73005</v>
      </c>
      <c r="I32" s="721">
        <f t="shared" si="0"/>
        <v>-5.7063299679448427</v>
      </c>
    </row>
    <row r="33" spans="1:9" ht="17.25" customHeight="1">
      <c r="A33" s="718">
        <v>23</v>
      </c>
      <c r="B33" s="719" t="s">
        <v>897</v>
      </c>
      <c r="C33" s="720">
        <v>48.00137335105881</v>
      </c>
      <c r="D33" s="720">
        <v>6.544451445526672</v>
      </c>
      <c r="E33" s="720">
        <v>21.716609428887828</v>
      </c>
      <c r="F33" s="720">
        <v>0</v>
      </c>
      <c r="G33" s="720">
        <v>1500</v>
      </c>
      <c r="H33" s="720">
        <v>15.63405</v>
      </c>
      <c r="I33" s="721">
        <f t="shared" si="0"/>
        <v>12.6270108744145</v>
      </c>
    </row>
    <row r="34" spans="1:9" ht="17.25" customHeight="1">
      <c r="A34" s="718">
        <v>24</v>
      </c>
      <c r="B34" s="719" t="s">
        <v>898</v>
      </c>
      <c r="C34" s="720">
        <v>57.062400903185306</v>
      </c>
      <c r="D34" s="720">
        <v>14.705814471004555</v>
      </c>
      <c r="E34" s="720">
        <v>25.815967064653933</v>
      </c>
      <c r="F34" s="720">
        <v>0</v>
      </c>
      <c r="G34" s="720">
        <v>1500</v>
      </c>
      <c r="H34" s="720">
        <v>20.213550000000001</v>
      </c>
      <c r="I34" s="721">
        <f t="shared" si="0"/>
        <v>20.308231535658489</v>
      </c>
    </row>
    <row r="35" spans="1:9" ht="17.25" customHeight="1">
      <c r="A35" s="718">
        <v>25</v>
      </c>
      <c r="B35" s="719" t="s">
        <v>899</v>
      </c>
      <c r="C35" s="720">
        <v>42.609334120797335</v>
      </c>
      <c r="D35" s="720">
        <v>29.765153549048897</v>
      </c>
      <c r="E35" s="720">
        <v>19.277162350312803</v>
      </c>
      <c r="F35" s="720">
        <v>0</v>
      </c>
      <c r="G35" s="720">
        <v>1500</v>
      </c>
      <c r="H35" s="720">
        <v>10.296150000000001</v>
      </c>
      <c r="I35" s="721">
        <f t="shared" si="0"/>
        <v>38.746165899361699</v>
      </c>
    </row>
    <row r="36" spans="1:9" ht="17.25" customHeight="1">
      <c r="A36" s="718">
        <v>26</v>
      </c>
      <c r="B36" s="719" t="s">
        <v>900</v>
      </c>
      <c r="C36" s="720">
        <v>42.346276210741316</v>
      </c>
      <c r="D36" s="720">
        <v>18.731694846369656</v>
      </c>
      <c r="E36" s="720">
        <v>19.158150632708686</v>
      </c>
      <c r="F36" s="720">
        <v>0</v>
      </c>
      <c r="G36" s="720">
        <v>1500</v>
      </c>
      <c r="H36" s="720">
        <v>14.174250000000001</v>
      </c>
      <c r="I36" s="721">
        <f t="shared" si="0"/>
        <v>23.715595479078345</v>
      </c>
    </row>
    <row r="37" spans="1:9" ht="17.25" customHeight="1">
      <c r="A37" s="718">
        <v>27</v>
      </c>
      <c r="B37" s="719" t="s">
        <v>901</v>
      </c>
      <c r="C37" s="720">
        <v>54.424478642574329</v>
      </c>
      <c r="D37" s="720">
        <v>-6.9889772772397976</v>
      </c>
      <c r="E37" s="720">
        <v>24.622527722439909</v>
      </c>
      <c r="F37" s="720">
        <v>0</v>
      </c>
      <c r="G37" s="720">
        <v>1500</v>
      </c>
      <c r="H37" s="720">
        <v>17.22495</v>
      </c>
      <c r="I37" s="721">
        <f t="shared" si="0"/>
        <v>0.4086004452001113</v>
      </c>
    </row>
    <row r="38" spans="1:9" ht="17.25" customHeight="1">
      <c r="A38" s="718">
        <v>28</v>
      </c>
      <c r="B38" s="719" t="s">
        <v>902</v>
      </c>
      <c r="C38" s="720">
        <v>42.668079401203933</v>
      </c>
      <c r="D38" s="720">
        <v>2.9941144920945391</v>
      </c>
      <c r="E38" s="720">
        <v>19.30373967969566</v>
      </c>
      <c r="F38" s="720">
        <v>0</v>
      </c>
      <c r="G38" s="720">
        <v>1500</v>
      </c>
      <c r="H38" s="720">
        <v>14.994375</v>
      </c>
      <c r="I38" s="721">
        <f t="shared" si="0"/>
        <v>7.3034791717901992</v>
      </c>
    </row>
    <row r="39" spans="1:9" ht="17.25" customHeight="1">
      <c r="A39" s="718">
        <v>29</v>
      </c>
      <c r="B39" s="719" t="s">
        <v>903</v>
      </c>
      <c r="C39" s="720">
        <v>28.55538968470125</v>
      </c>
      <c r="D39" s="720">
        <v>-27.849521513893045</v>
      </c>
      <c r="E39" s="720">
        <v>12.918927138543436</v>
      </c>
      <c r="F39" s="720">
        <v>0</v>
      </c>
      <c r="G39" s="720">
        <v>1500</v>
      </c>
      <c r="H39" s="720">
        <v>8.8314000000000004</v>
      </c>
      <c r="I39" s="721">
        <f t="shared" si="0"/>
        <v>-23.761994375349609</v>
      </c>
    </row>
    <row r="40" spans="1:9" ht="17.25" customHeight="1">
      <c r="A40" s="718">
        <v>30</v>
      </c>
      <c r="B40" s="719" t="s">
        <v>904</v>
      </c>
      <c r="C40" s="720">
        <v>51.901023288637965</v>
      </c>
      <c r="D40" s="720">
        <v>-17.080717301171912</v>
      </c>
      <c r="E40" s="720">
        <v>23.480875088214539</v>
      </c>
      <c r="F40" s="720">
        <v>0</v>
      </c>
      <c r="G40" s="720">
        <v>1500</v>
      </c>
      <c r="H40" s="720">
        <v>18.846974999999997</v>
      </c>
      <c r="I40" s="721">
        <f t="shared" si="0"/>
        <v>-12.44681721295737</v>
      </c>
    </row>
    <row r="41" spans="1:9" ht="17.25" customHeight="1">
      <c r="A41" s="718">
        <v>31</v>
      </c>
      <c r="B41" s="719" t="s">
        <v>905</v>
      </c>
      <c r="C41" s="720">
        <v>24.925708866637709</v>
      </c>
      <c r="D41" s="720">
        <v>10.268285597474568</v>
      </c>
      <c r="E41" s="720">
        <v>11.27679994145412</v>
      </c>
      <c r="F41" s="720">
        <v>0</v>
      </c>
      <c r="G41" s="720">
        <v>1500</v>
      </c>
      <c r="H41" s="720">
        <v>8.2832249999999981</v>
      </c>
      <c r="I41" s="721">
        <f t="shared" si="0"/>
        <v>13.261860538928691</v>
      </c>
    </row>
    <row r="42" spans="1:9" ht="17.25" customHeight="1">
      <c r="A42" s="718">
        <v>32</v>
      </c>
      <c r="B42" s="719" t="s">
        <v>906</v>
      </c>
      <c r="C42" s="720">
        <v>20.655877272378742</v>
      </c>
      <c r="D42" s="720">
        <v>5.6158957525207205</v>
      </c>
      <c r="E42" s="720">
        <v>9.3450580227074962</v>
      </c>
      <c r="F42" s="720">
        <v>0</v>
      </c>
      <c r="G42" s="720">
        <v>1500</v>
      </c>
      <c r="H42" s="720">
        <v>5.4106500000000004</v>
      </c>
      <c r="I42" s="721">
        <f t="shared" si="0"/>
        <v>9.5503037752282154</v>
      </c>
    </row>
    <row r="43" spans="1:9" ht="17.25" customHeight="1">
      <c r="A43" s="718">
        <v>33</v>
      </c>
      <c r="B43" s="719" t="s">
        <v>907</v>
      </c>
      <c r="C43" s="720">
        <v>43.5838146546009</v>
      </c>
      <c r="D43" s="720">
        <v>-8.9267794432800667</v>
      </c>
      <c r="E43" s="720">
        <v>19.718033343604901</v>
      </c>
      <c r="F43" s="720">
        <v>0</v>
      </c>
      <c r="G43" s="720">
        <v>1500</v>
      </c>
      <c r="H43" s="720">
        <v>12.260325</v>
      </c>
      <c r="I43" s="721">
        <f t="shared" si="0"/>
        <v>-1.4690710996751655</v>
      </c>
    </row>
    <row r="44" spans="1:9" ht="17.25" customHeight="1">
      <c r="A44" s="718">
        <v>34</v>
      </c>
      <c r="B44" s="719" t="s">
        <v>908</v>
      </c>
      <c r="C44" s="720">
        <v>45.083547107334041</v>
      </c>
      <c r="D44" s="720">
        <v>5.2449600327507682</v>
      </c>
      <c r="E44" s="720">
        <v>20.396536929026073</v>
      </c>
      <c r="F44" s="720">
        <v>0</v>
      </c>
      <c r="G44" s="720">
        <v>1500</v>
      </c>
      <c r="H44" s="720">
        <v>11.69685</v>
      </c>
      <c r="I44" s="721">
        <f t="shared" si="0"/>
        <v>13.944646961776842</v>
      </c>
    </row>
    <row r="45" spans="1:9" ht="17.25" customHeight="1">
      <c r="A45" s="718">
        <v>35</v>
      </c>
      <c r="B45" s="719" t="s">
        <v>909</v>
      </c>
      <c r="C45" s="720">
        <v>45.946584388601565</v>
      </c>
      <c r="D45" s="720">
        <v>-5.2484671340221158</v>
      </c>
      <c r="E45" s="720">
        <v>20.786989165106576</v>
      </c>
      <c r="F45" s="720">
        <v>0</v>
      </c>
      <c r="G45" s="720">
        <v>1500</v>
      </c>
      <c r="H45" s="720">
        <v>13.176600000000001</v>
      </c>
      <c r="I45" s="721">
        <f t="shared" si="0"/>
        <v>2.3619220310844593</v>
      </c>
    </row>
    <row r="46" spans="1:9" ht="17.25" customHeight="1">
      <c r="A46" s="718">
        <v>36</v>
      </c>
      <c r="B46" s="719" t="s">
        <v>910</v>
      </c>
      <c r="C46" s="720">
        <v>32.652441042470222</v>
      </c>
      <c r="D46" s="720">
        <v>-2.0517959827938341</v>
      </c>
      <c r="E46" s="720">
        <v>14.77250044145813</v>
      </c>
      <c r="F46" s="720">
        <v>0</v>
      </c>
      <c r="G46" s="720">
        <v>1500</v>
      </c>
      <c r="H46" s="720">
        <v>12.696899999999999</v>
      </c>
      <c r="I46" s="721">
        <f t="shared" si="0"/>
        <v>2.3804458664296035E-2</v>
      </c>
    </row>
    <row r="47" spans="1:9" ht="17.25" customHeight="1">
      <c r="A47" s="718">
        <v>37</v>
      </c>
      <c r="B47" s="719" t="s">
        <v>911</v>
      </c>
      <c r="C47" s="720">
        <v>61.729627041371259</v>
      </c>
      <c r="D47" s="720">
        <v>1.861971397705787</v>
      </c>
      <c r="E47" s="720">
        <v>27.927496799814001</v>
      </c>
      <c r="F47" s="720">
        <v>0</v>
      </c>
      <c r="G47" s="720">
        <v>1500</v>
      </c>
      <c r="H47" s="720">
        <v>18.878624999999996</v>
      </c>
      <c r="I47" s="721">
        <f t="shared" si="0"/>
        <v>10.910843197519792</v>
      </c>
    </row>
    <row r="48" spans="1:9" ht="17.25" customHeight="1">
      <c r="A48" s="718">
        <v>38</v>
      </c>
      <c r="B48" s="719" t="s">
        <v>912</v>
      </c>
      <c r="C48" s="720">
        <v>70.490880883187614</v>
      </c>
      <c r="D48" s="720">
        <v>58.564550770147378</v>
      </c>
      <c r="E48" s="720">
        <v>31.891231887111704</v>
      </c>
      <c r="F48" s="720">
        <v>0</v>
      </c>
      <c r="G48" s="720">
        <v>1500</v>
      </c>
      <c r="H48" s="720">
        <v>21.278250000000003</v>
      </c>
      <c r="I48" s="721">
        <f t="shared" si="0"/>
        <v>69.177532657259079</v>
      </c>
    </row>
    <row r="49" spans="1:9" ht="17.25" customHeight="1">
      <c r="A49" s="718">
        <v>39</v>
      </c>
      <c r="B49" s="719" t="s">
        <v>913</v>
      </c>
      <c r="C49" s="720">
        <v>60.009167836522145</v>
      </c>
      <c r="D49" s="720">
        <v>24.541371856143105</v>
      </c>
      <c r="E49" s="720">
        <v>27.149132807667538</v>
      </c>
      <c r="F49" s="720">
        <v>0</v>
      </c>
      <c r="G49" s="720">
        <v>1500</v>
      </c>
      <c r="H49" s="720">
        <v>18.659775000000003</v>
      </c>
      <c r="I49" s="721">
        <f t="shared" si="0"/>
        <v>33.030729663810639</v>
      </c>
    </row>
    <row r="50" spans="1:9" ht="17.25" customHeight="1">
      <c r="A50" s="718">
        <v>40</v>
      </c>
      <c r="B50" s="719" t="s">
        <v>914</v>
      </c>
      <c r="C50" s="720">
        <v>36.468292565351732</v>
      </c>
      <c r="D50" s="720">
        <v>20.675431886353817</v>
      </c>
      <c r="E50" s="720">
        <v>16.498854322106354</v>
      </c>
      <c r="F50" s="720">
        <v>0</v>
      </c>
      <c r="G50" s="720">
        <v>1500</v>
      </c>
      <c r="H50" s="720">
        <v>11.166074999999999</v>
      </c>
      <c r="I50" s="721">
        <f t="shared" si="0"/>
        <v>26.008211208460175</v>
      </c>
    </row>
    <row r="51" spans="1:9" ht="17.25" customHeight="1">
      <c r="A51" s="718">
        <v>41</v>
      </c>
      <c r="B51" s="719" t="s">
        <v>915</v>
      </c>
      <c r="C51" s="720">
        <v>42.725960780428082</v>
      </c>
      <c r="D51" s="720">
        <v>12.343068278194341</v>
      </c>
      <c r="E51" s="720">
        <v>19.329926165999357</v>
      </c>
      <c r="F51" s="720">
        <v>0</v>
      </c>
      <c r="G51" s="720">
        <v>1500</v>
      </c>
      <c r="H51" s="720">
        <v>16.591125000000002</v>
      </c>
      <c r="I51" s="721">
        <f t="shared" si="0"/>
        <v>15.081869444193696</v>
      </c>
    </row>
    <row r="52" spans="1:9" ht="17.25" customHeight="1">
      <c r="A52" s="718">
        <v>42</v>
      </c>
      <c r="B52" s="719" t="s">
        <v>916</v>
      </c>
      <c r="C52" s="720">
        <v>39.255237779935335</v>
      </c>
      <c r="D52" s="720">
        <v>-9.777821214656889</v>
      </c>
      <c r="E52" s="720">
        <v>17.75971409547542</v>
      </c>
      <c r="F52" s="720">
        <v>0</v>
      </c>
      <c r="G52" s="720">
        <v>1500</v>
      </c>
      <c r="H52" s="720">
        <v>11.79195</v>
      </c>
      <c r="I52" s="721">
        <f t="shared" si="0"/>
        <v>-3.8100571191814687</v>
      </c>
    </row>
    <row r="53" spans="1:9" ht="17.25" customHeight="1">
      <c r="A53" s="718">
        <v>43</v>
      </c>
      <c r="B53" s="719" t="s">
        <v>917</v>
      </c>
      <c r="C53" s="720">
        <v>17.820553591577944</v>
      </c>
      <c r="D53" s="720">
        <v>15.779128984370359</v>
      </c>
      <c r="E53" s="720">
        <v>8.0623110369054878</v>
      </c>
      <c r="F53" s="720">
        <v>0</v>
      </c>
      <c r="G53" s="720">
        <v>1500</v>
      </c>
      <c r="H53" s="720">
        <v>5.54955</v>
      </c>
      <c r="I53" s="721">
        <f t="shared" si="0"/>
        <v>18.291890021275847</v>
      </c>
    </row>
    <row r="54" spans="1:9" ht="17.25" customHeight="1">
      <c r="A54" s="718">
        <v>44</v>
      </c>
      <c r="B54" s="719" t="s">
        <v>918</v>
      </c>
      <c r="C54" s="720">
        <v>26.215513332035513</v>
      </c>
      <c r="D54" s="720">
        <v>0.36162080852824019</v>
      </c>
      <c r="E54" s="720">
        <v>11.860328658639496</v>
      </c>
      <c r="F54" s="720">
        <v>0</v>
      </c>
      <c r="G54" s="720">
        <v>1500</v>
      </c>
      <c r="H54" s="720">
        <v>8.7121500000000012</v>
      </c>
      <c r="I54" s="721">
        <f t="shared" si="0"/>
        <v>3.5097994671677348</v>
      </c>
    </row>
    <row r="55" spans="1:9" ht="17.25" customHeight="1">
      <c r="A55" s="718">
        <v>45</v>
      </c>
      <c r="B55" s="719" t="s">
        <v>919</v>
      </c>
      <c r="C55" s="720">
        <v>61.634597911301761</v>
      </c>
      <c r="D55" s="720">
        <v>22.05130880178724</v>
      </c>
      <c r="E55" s="720">
        <v>27.884504061106441</v>
      </c>
      <c r="F55" s="720">
        <v>0</v>
      </c>
      <c r="G55" s="720">
        <v>1500</v>
      </c>
      <c r="H55" s="720">
        <v>21.052275000000002</v>
      </c>
      <c r="I55" s="721">
        <f t="shared" si="0"/>
        <v>28.883537862893682</v>
      </c>
    </row>
    <row r="56" spans="1:9" ht="17.25" customHeight="1">
      <c r="A56" s="718">
        <v>46</v>
      </c>
      <c r="B56" s="719" t="s">
        <v>920</v>
      </c>
      <c r="C56" s="720">
        <v>52.196477493035857</v>
      </c>
      <c r="D56" s="720">
        <v>24.127921071104865</v>
      </c>
      <c r="E56" s="720">
        <v>23.614543421287141</v>
      </c>
      <c r="F56" s="720">
        <v>0</v>
      </c>
      <c r="G56" s="720">
        <v>1500</v>
      </c>
      <c r="H56" s="720">
        <v>12.6465</v>
      </c>
      <c r="I56" s="721">
        <f t="shared" si="0"/>
        <v>35.095964492392</v>
      </c>
    </row>
    <row r="57" spans="1:9" ht="17.25" customHeight="1">
      <c r="A57" s="718">
        <v>47</v>
      </c>
      <c r="B57" s="719" t="s">
        <v>921</v>
      </c>
      <c r="C57" s="720">
        <v>48.106769295317704</v>
      </c>
      <c r="D57" s="720">
        <v>-5.9065060717298294</v>
      </c>
      <c r="E57" s="720">
        <v>21.764292284545306</v>
      </c>
      <c r="F57" s="720">
        <v>0</v>
      </c>
      <c r="G57" s="720">
        <v>1500</v>
      </c>
      <c r="H57" s="720">
        <v>14.983275000000001</v>
      </c>
      <c r="I57" s="721">
        <f t="shared" si="0"/>
        <v>0.8745112128154755</v>
      </c>
    </row>
    <row r="58" spans="1:9" ht="17.25" customHeight="1">
      <c r="A58" s="718">
        <v>48</v>
      </c>
      <c r="B58" s="719" t="s">
        <v>922</v>
      </c>
      <c r="C58" s="720">
        <v>57.585493069158758</v>
      </c>
      <c r="D58" s="720">
        <v>-7.5858571086378781</v>
      </c>
      <c r="E58" s="720">
        <v>26.052622549085108</v>
      </c>
      <c r="F58" s="720">
        <v>0</v>
      </c>
      <c r="G58" s="720">
        <v>1500</v>
      </c>
      <c r="H58" s="720">
        <v>19.210574999999999</v>
      </c>
      <c r="I58" s="721">
        <f t="shared" si="0"/>
        <v>-0.74380955955276917</v>
      </c>
    </row>
    <row r="59" spans="1:9" ht="17.25" customHeight="1">
      <c r="A59" s="718">
        <v>49</v>
      </c>
      <c r="B59" s="719" t="s">
        <v>923</v>
      </c>
      <c r="C59" s="720">
        <v>37.300229404051052</v>
      </c>
      <c r="D59" s="720">
        <v>4.2700952880512002</v>
      </c>
      <c r="E59" s="720">
        <v>16.875236207337107</v>
      </c>
      <c r="F59" s="720">
        <v>0</v>
      </c>
      <c r="G59" s="720">
        <v>1500</v>
      </c>
      <c r="H59" s="720">
        <v>11.4741</v>
      </c>
      <c r="I59" s="721">
        <f t="shared" si="0"/>
        <v>9.6712314953883052</v>
      </c>
    </row>
    <row r="60" spans="1:9" ht="17.25" customHeight="1">
      <c r="A60" s="718">
        <v>50</v>
      </c>
      <c r="B60" s="719" t="s">
        <v>924</v>
      </c>
      <c r="C60" s="720">
        <v>24.225948908853233</v>
      </c>
      <c r="D60" s="720">
        <v>15.484582906895962</v>
      </c>
      <c r="E60" s="720">
        <v>10.960217047334796</v>
      </c>
      <c r="F60" s="720">
        <v>0</v>
      </c>
      <c r="G60" s="720">
        <v>1500</v>
      </c>
      <c r="H60" s="720">
        <v>7.4707499999999998</v>
      </c>
      <c r="I60" s="721">
        <f t="shared" si="0"/>
        <v>18.974049954230761</v>
      </c>
    </row>
    <row r="61" spans="1:9" ht="17.25" customHeight="1">
      <c r="A61" s="718">
        <v>51</v>
      </c>
      <c r="B61" s="719" t="s">
        <v>925</v>
      </c>
      <c r="C61" s="720">
        <v>50.729573285235809</v>
      </c>
      <c r="D61" s="720">
        <v>-2.8405541461317654</v>
      </c>
      <c r="E61" s="720">
        <v>22.950891872874038</v>
      </c>
      <c r="F61" s="720">
        <v>0</v>
      </c>
      <c r="G61" s="720">
        <v>1500</v>
      </c>
      <c r="H61" s="720">
        <v>17.149425000000001</v>
      </c>
      <c r="I61" s="721">
        <f t="shared" si="0"/>
        <v>2.9609127267422721</v>
      </c>
    </row>
    <row r="62" spans="1:9" s="707" customFormat="1" ht="17.25" customHeight="1">
      <c r="A62" s="1183" t="s">
        <v>19</v>
      </c>
      <c r="B62" s="1184"/>
      <c r="C62" s="721">
        <f>SUM(C11:C61)</f>
        <v>2101.25</v>
      </c>
      <c r="D62" s="721">
        <f>SUM(D11:D61)</f>
        <v>187.3456116700001</v>
      </c>
      <c r="E62" s="721">
        <f>SUM(E11:E61)</f>
        <v>950.63999999999976</v>
      </c>
      <c r="F62" s="721">
        <f>SUM(F11:F61)</f>
        <v>0</v>
      </c>
      <c r="G62" s="808">
        <v>1500</v>
      </c>
      <c r="H62" s="721">
        <v>662.3045249999999</v>
      </c>
      <c r="I62" s="721">
        <f>SUM(I11:I61)</f>
        <v>475.68108667000001</v>
      </c>
    </row>
    <row r="64" spans="1:9" ht="18">
      <c r="A64" s="722"/>
      <c r="E64" s="723"/>
      <c r="F64" s="723"/>
      <c r="G64" s="776"/>
      <c r="H64" s="711"/>
      <c r="I64" s="723"/>
    </row>
    <row r="65" spans="1:17">
      <c r="D65" s="724"/>
      <c r="E65" s="725"/>
      <c r="F65" s="726"/>
      <c r="G65" s="726"/>
      <c r="H65" s="723"/>
      <c r="I65" s="723"/>
    </row>
    <row r="66" spans="1:17">
      <c r="A66" s="727" t="s">
        <v>12</v>
      </c>
      <c r="E66" s="727"/>
      <c r="F66" s="727"/>
      <c r="G66" s="727"/>
      <c r="I66" s="728" t="s">
        <v>13</v>
      </c>
    </row>
    <row r="67" spans="1:17" ht="12.75" customHeight="1">
      <c r="F67" s="729"/>
      <c r="G67" s="729"/>
      <c r="H67" s="1176" t="s">
        <v>14</v>
      </c>
      <c r="I67" s="1176"/>
      <c r="J67" s="729"/>
      <c r="K67" s="729"/>
      <c r="L67" s="729"/>
      <c r="M67" s="729"/>
      <c r="N67" s="729"/>
      <c r="O67" s="729"/>
      <c r="P67" s="729"/>
      <c r="Q67" s="729"/>
    </row>
    <row r="68" spans="1:17" ht="12.75" customHeight="1">
      <c r="F68" s="729"/>
      <c r="G68" s="729"/>
      <c r="H68" s="1176" t="s">
        <v>20</v>
      </c>
      <c r="I68" s="1176"/>
      <c r="J68" s="729"/>
      <c r="K68" s="729"/>
      <c r="L68" s="729"/>
      <c r="M68" s="729"/>
      <c r="N68" s="729"/>
      <c r="O68" s="729"/>
      <c r="P68" s="729"/>
      <c r="Q68" s="729"/>
    </row>
    <row r="69" spans="1:17">
      <c r="H69" s="1177" t="s">
        <v>85</v>
      </c>
      <c r="I69" s="1177"/>
      <c r="J69" s="707"/>
      <c r="K69" s="707"/>
      <c r="L69" s="707"/>
      <c r="M69" s="707"/>
      <c r="N69" s="707"/>
      <c r="P69" s="727"/>
      <c r="Q69" s="727"/>
    </row>
  </sheetData>
  <autoFilter ref="A10:Q10"/>
  <mergeCells count="9">
    <mergeCell ref="H67:I67"/>
    <mergeCell ref="H68:I68"/>
    <mergeCell ref="H69:I69"/>
    <mergeCell ref="A2:I2"/>
    <mergeCell ref="A3:I3"/>
    <mergeCell ref="A5:I5"/>
    <mergeCell ref="A7:C7"/>
    <mergeCell ref="D8:I8"/>
    <mergeCell ref="A62:B62"/>
  </mergeCells>
  <printOptions horizontalCentered="1"/>
  <pageMargins left="0.15748031496062992" right="0.15748031496062992" top="0.23622047244094491" bottom="0" header="0.31496062992125984" footer="0.31496062992125984"/>
  <pageSetup paperSize="9" scale="85" orientation="landscape" r:id="rId1"/>
  <rowBreaks count="1" manualBreakCount="1">
    <brk id="35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view="pageBreakPreview" topLeftCell="A17" zoomScale="81" zoomScaleSheetLayoutView="81" workbookViewId="0">
      <selection activeCell="C34" sqref="C34:D35"/>
    </sheetView>
  </sheetViews>
  <sheetFormatPr defaultRowHeight="12.75"/>
  <cols>
    <col min="1" max="1" width="4.42578125" style="582" customWidth="1"/>
    <col min="2" max="2" width="37.28515625" style="582" customWidth="1"/>
    <col min="3" max="3" width="12.28515625" style="582" customWidth="1"/>
    <col min="4" max="5" width="15.140625" style="582" customWidth="1"/>
    <col min="6" max="6" width="15.85546875" style="582" customWidth="1"/>
    <col min="7" max="7" width="12.5703125" style="582" customWidth="1"/>
    <col min="8" max="8" width="30.28515625" style="582" customWidth="1"/>
    <col min="9" max="16384" width="9.140625" style="582"/>
  </cols>
  <sheetData>
    <row r="1" spans="1:20" customFormat="1" ht="15">
      <c r="D1" s="29"/>
      <c r="E1" s="29"/>
      <c r="F1" s="29"/>
      <c r="G1" s="582"/>
      <c r="H1" s="584" t="s">
        <v>68</v>
      </c>
      <c r="I1" s="29"/>
      <c r="J1" s="582"/>
      <c r="L1" s="582"/>
      <c r="M1" s="34"/>
      <c r="N1" s="34"/>
    </row>
    <row r="2" spans="1:20" customFormat="1" ht="15">
      <c r="A2" s="1094" t="s">
        <v>0</v>
      </c>
      <c r="B2" s="1094"/>
      <c r="C2" s="1094"/>
      <c r="D2" s="1094"/>
      <c r="E2" s="1094"/>
      <c r="F2" s="1094"/>
      <c r="G2" s="1094"/>
      <c r="H2" s="1094"/>
      <c r="I2" s="36"/>
      <c r="J2" s="36"/>
      <c r="K2" s="36"/>
      <c r="L2" s="36"/>
      <c r="M2" s="36"/>
      <c r="N2" s="36"/>
    </row>
    <row r="3" spans="1:20" customFormat="1" ht="20.25">
      <c r="A3" s="987" t="s">
        <v>734</v>
      </c>
      <c r="B3" s="987"/>
      <c r="C3" s="987"/>
      <c r="D3" s="987"/>
      <c r="E3" s="987"/>
      <c r="F3" s="987"/>
      <c r="G3" s="987"/>
      <c r="H3" s="987"/>
      <c r="I3" s="35"/>
      <c r="J3" s="35"/>
      <c r="K3" s="35"/>
      <c r="L3" s="35"/>
      <c r="M3" s="35"/>
      <c r="N3" s="35"/>
    </row>
    <row r="4" spans="1:20" customFormat="1" ht="10.5" customHeight="1"/>
    <row r="5" spans="1:20" ht="19.5" customHeight="1">
      <c r="A5" s="988" t="s">
        <v>802</v>
      </c>
      <c r="B5" s="1094"/>
      <c r="C5" s="1094"/>
      <c r="D5" s="1094"/>
      <c r="E5" s="1094"/>
      <c r="F5" s="1094"/>
      <c r="G5" s="1094"/>
      <c r="H5" s="1094"/>
    </row>
    <row r="7" spans="1:20" s="14" customFormat="1" ht="15.75" hidden="1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</row>
    <row r="8" spans="1:20" s="14" customFormat="1" ht="15.75">
      <c r="A8" s="989" t="s">
        <v>162</v>
      </c>
      <c r="B8" s="989"/>
      <c r="C8" s="582"/>
      <c r="D8" s="582"/>
      <c r="E8" s="582"/>
      <c r="F8" s="582"/>
      <c r="G8" s="582"/>
      <c r="H8" s="583" t="s">
        <v>29</v>
      </c>
      <c r="I8" s="582"/>
    </row>
    <row r="9" spans="1:20" s="14" customFormat="1" ht="15.75">
      <c r="A9" s="15"/>
      <c r="B9" s="582"/>
      <c r="C9" s="582"/>
      <c r="D9" s="78"/>
      <c r="E9" s="78"/>
      <c r="G9" s="1083" t="s">
        <v>814</v>
      </c>
      <c r="H9" s="1083"/>
      <c r="J9" s="78"/>
      <c r="K9" s="78"/>
      <c r="L9" s="78"/>
      <c r="S9" s="98"/>
      <c r="T9" s="97"/>
    </row>
    <row r="10" spans="1:20" s="30" customFormat="1" ht="55.5" customHeight="1">
      <c r="A10" s="32"/>
      <c r="B10" s="573" t="s">
        <v>30</v>
      </c>
      <c r="C10" s="573" t="s">
        <v>837</v>
      </c>
      <c r="D10" s="573" t="s">
        <v>809</v>
      </c>
      <c r="E10" s="573" t="s">
        <v>224</v>
      </c>
      <c r="F10" s="573" t="s">
        <v>225</v>
      </c>
      <c r="G10" s="573" t="s">
        <v>74</v>
      </c>
      <c r="H10" s="573" t="s">
        <v>838</v>
      </c>
    </row>
    <row r="11" spans="1:20" s="30" customFormat="1" ht="14.25" customHeight="1">
      <c r="A11" s="573">
        <v>1</v>
      </c>
      <c r="B11" s="573">
        <v>2</v>
      </c>
      <c r="C11" s="573">
        <v>3</v>
      </c>
      <c r="D11" s="573">
        <v>4</v>
      </c>
      <c r="E11" s="573">
        <v>5</v>
      </c>
      <c r="F11" s="573">
        <v>6</v>
      </c>
      <c r="G11" s="573">
        <v>7</v>
      </c>
      <c r="H11" s="573">
        <v>8</v>
      </c>
    </row>
    <row r="12" spans="1:20" ht="16.5" customHeight="1">
      <c r="A12" s="26" t="s">
        <v>31</v>
      </c>
      <c r="B12" s="26" t="s">
        <v>32</v>
      </c>
      <c r="C12" s="1195">
        <v>753.13</v>
      </c>
      <c r="D12" s="1195">
        <v>0</v>
      </c>
      <c r="E12" s="1195">
        <v>456.97</v>
      </c>
      <c r="F12" s="1195">
        <v>0</v>
      </c>
      <c r="G12" s="1196">
        <v>434.12</v>
      </c>
      <c r="H12" s="1185">
        <f>D12+E12-G12</f>
        <v>22.850000000000023</v>
      </c>
    </row>
    <row r="13" spans="1:20" ht="20.25" customHeight="1">
      <c r="A13" s="18"/>
      <c r="B13" s="18" t="s">
        <v>33</v>
      </c>
      <c r="C13" s="1195"/>
      <c r="D13" s="1195"/>
      <c r="E13" s="1195"/>
      <c r="F13" s="1195"/>
      <c r="G13" s="1197"/>
      <c r="H13" s="1186"/>
    </row>
    <row r="14" spans="1:20" ht="17.25" customHeight="1">
      <c r="A14" s="18"/>
      <c r="B14" s="18" t="s">
        <v>189</v>
      </c>
      <c r="C14" s="1195"/>
      <c r="D14" s="1195"/>
      <c r="E14" s="1195"/>
      <c r="F14" s="1195"/>
      <c r="G14" s="1197"/>
      <c r="H14" s="1186"/>
    </row>
    <row r="15" spans="1:20" s="30" customFormat="1" ht="33.75" customHeight="1">
      <c r="A15" s="31"/>
      <c r="B15" s="31" t="s">
        <v>190</v>
      </c>
      <c r="C15" s="1195"/>
      <c r="D15" s="1195"/>
      <c r="E15" s="1195"/>
      <c r="F15" s="1195"/>
      <c r="G15" s="1198"/>
      <c r="H15" s="1187"/>
    </row>
    <row r="16" spans="1:20" s="572" customFormat="1">
      <c r="A16" s="32"/>
      <c r="B16" s="32" t="s">
        <v>34</v>
      </c>
      <c r="C16" s="730">
        <f>C12</f>
        <v>753.13</v>
      </c>
      <c r="D16" s="730">
        <f t="shared" ref="D16:H16" si="0">D12</f>
        <v>0</v>
      </c>
      <c r="E16" s="730">
        <f t="shared" si="0"/>
        <v>456.97</v>
      </c>
      <c r="F16" s="730">
        <f t="shared" si="0"/>
        <v>0</v>
      </c>
      <c r="G16" s="730">
        <f t="shared" si="0"/>
        <v>434.12</v>
      </c>
      <c r="H16" s="730">
        <f t="shared" si="0"/>
        <v>22.850000000000023</v>
      </c>
    </row>
    <row r="17" spans="1:10" s="30" customFormat="1" ht="40.5" customHeight="1">
      <c r="A17" s="32" t="s">
        <v>35</v>
      </c>
      <c r="B17" s="32" t="s">
        <v>223</v>
      </c>
      <c r="C17" s="1188">
        <v>753.13</v>
      </c>
      <c r="D17" s="1188">
        <v>0</v>
      </c>
      <c r="E17" s="1188">
        <v>456.98</v>
      </c>
      <c r="F17" s="1188">
        <v>0</v>
      </c>
      <c r="G17" s="1189">
        <v>434.12</v>
      </c>
      <c r="H17" s="1192">
        <f>D17+E17-G17</f>
        <v>22.860000000000014</v>
      </c>
    </row>
    <row r="18" spans="1:10" ht="28.5" customHeight="1">
      <c r="A18" s="18"/>
      <c r="B18" s="107" t="s">
        <v>192</v>
      </c>
      <c r="C18" s="1188"/>
      <c r="D18" s="1188"/>
      <c r="E18" s="1188"/>
      <c r="F18" s="1188"/>
      <c r="G18" s="1190"/>
      <c r="H18" s="1193"/>
    </row>
    <row r="19" spans="1:10" ht="19.5" customHeight="1">
      <c r="A19" s="18"/>
      <c r="B19" s="31" t="s">
        <v>36</v>
      </c>
      <c r="C19" s="1188"/>
      <c r="D19" s="1188"/>
      <c r="E19" s="1188"/>
      <c r="F19" s="1188"/>
      <c r="G19" s="1190"/>
      <c r="H19" s="1193"/>
    </row>
    <row r="20" spans="1:10" ht="21.75" customHeight="1">
      <c r="A20" s="18"/>
      <c r="B20" s="31" t="s">
        <v>193</v>
      </c>
      <c r="C20" s="1188"/>
      <c r="D20" s="1188"/>
      <c r="E20" s="1188"/>
      <c r="F20" s="1188"/>
      <c r="G20" s="1190"/>
      <c r="H20" s="1193"/>
    </row>
    <row r="21" spans="1:10" s="30" customFormat="1" ht="27.75" customHeight="1">
      <c r="A21" s="31"/>
      <c r="B21" s="31" t="s">
        <v>37</v>
      </c>
      <c r="C21" s="1188"/>
      <c r="D21" s="1188"/>
      <c r="E21" s="1188"/>
      <c r="F21" s="1188"/>
      <c r="G21" s="1190"/>
      <c r="H21" s="1193"/>
    </row>
    <row r="22" spans="1:10" s="30" customFormat="1" ht="19.5" customHeight="1">
      <c r="A22" s="31"/>
      <c r="B22" s="31" t="s">
        <v>191</v>
      </c>
      <c r="C22" s="1188"/>
      <c r="D22" s="1188"/>
      <c r="E22" s="1188"/>
      <c r="F22" s="1188"/>
      <c r="G22" s="1190"/>
      <c r="H22" s="1193"/>
    </row>
    <row r="23" spans="1:10" s="30" customFormat="1" ht="27.75" customHeight="1">
      <c r="A23" s="31"/>
      <c r="B23" s="31" t="s">
        <v>194</v>
      </c>
      <c r="C23" s="1188"/>
      <c r="D23" s="1188"/>
      <c r="E23" s="1188"/>
      <c r="F23" s="1188"/>
      <c r="G23" s="1190"/>
      <c r="H23" s="1193"/>
    </row>
    <row r="24" spans="1:10" s="30" customFormat="1" ht="18.75" customHeight="1">
      <c r="A24" s="32"/>
      <c r="B24" s="31" t="s">
        <v>195</v>
      </c>
      <c r="C24" s="1188"/>
      <c r="D24" s="1188"/>
      <c r="E24" s="1188"/>
      <c r="F24" s="1188"/>
      <c r="G24" s="1191"/>
      <c r="H24" s="1194"/>
    </row>
    <row r="25" spans="1:10" s="572" customFormat="1" ht="19.5" customHeight="1">
      <c r="A25" s="32"/>
      <c r="B25" s="32" t="s">
        <v>34</v>
      </c>
      <c r="C25" s="730">
        <f>C17</f>
        <v>753.13</v>
      </c>
      <c r="D25" s="730">
        <f t="shared" ref="D25:H25" si="1">D17</f>
        <v>0</v>
      </c>
      <c r="E25" s="730">
        <f t="shared" si="1"/>
        <v>456.98</v>
      </c>
      <c r="F25" s="730">
        <f t="shared" si="1"/>
        <v>0</v>
      </c>
      <c r="G25" s="730">
        <f t="shared" si="1"/>
        <v>434.12</v>
      </c>
      <c r="H25" s="730">
        <f t="shared" si="1"/>
        <v>22.860000000000014</v>
      </c>
    </row>
    <row r="26" spans="1:10" s="15" customFormat="1">
      <c r="A26" s="26"/>
      <c r="B26" s="26" t="s">
        <v>38</v>
      </c>
      <c r="C26" s="730">
        <v>1506.2599999999995</v>
      </c>
      <c r="D26" s="730">
        <v>0</v>
      </c>
      <c r="E26" s="730">
        <v>913.95</v>
      </c>
      <c r="F26" s="730">
        <v>0</v>
      </c>
      <c r="G26" s="731">
        <f>G16+G25</f>
        <v>868.24</v>
      </c>
      <c r="H26" s="731">
        <f>H16+H25</f>
        <v>45.710000000000036</v>
      </c>
    </row>
    <row r="27" spans="1:10" s="30" customFormat="1" ht="15.75" customHeight="1"/>
    <row r="28" spans="1:10" s="30" customFormat="1" ht="15.75" customHeight="1"/>
    <row r="29" spans="1:10" ht="13.15" customHeight="1">
      <c r="B29" s="15" t="s">
        <v>12</v>
      </c>
      <c r="C29" s="15"/>
      <c r="D29" s="15"/>
      <c r="E29" s="15"/>
      <c r="F29" s="15"/>
      <c r="G29" s="1000" t="s">
        <v>13</v>
      </c>
      <c r="H29" s="1000"/>
    </row>
    <row r="30" spans="1:10" ht="13.9" customHeight="1">
      <c r="B30" s="1013" t="s">
        <v>14</v>
      </c>
      <c r="C30" s="1013"/>
      <c r="D30" s="1013"/>
      <c r="E30" s="1013"/>
      <c r="F30" s="1013"/>
      <c r="G30" s="1013"/>
      <c r="H30" s="1013"/>
    </row>
    <row r="31" spans="1:10" ht="12.6" customHeight="1">
      <c r="B31" s="1013" t="s">
        <v>20</v>
      </c>
      <c r="C31" s="1013"/>
      <c r="D31" s="1013"/>
      <c r="E31" s="1013"/>
      <c r="F31" s="1013"/>
      <c r="G31" s="1013"/>
      <c r="H31" s="1013"/>
    </row>
    <row r="32" spans="1:10">
      <c r="B32" s="15"/>
      <c r="C32" s="15"/>
      <c r="D32" s="15"/>
      <c r="E32" s="15"/>
      <c r="F32" s="15"/>
      <c r="G32" s="989" t="s">
        <v>85</v>
      </c>
      <c r="H32" s="989"/>
      <c r="I32" s="989"/>
      <c r="J32" s="989"/>
    </row>
    <row r="35" spans="3:3">
      <c r="C35" s="470"/>
    </row>
  </sheetData>
  <mergeCells count="21">
    <mergeCell ref="G29:H29"/>
    <mergeCell ref="B30:H30"/>
    <mergeCell ref="B31:H31"/>
    <mergeCell ref="G32:J32"/>
    <mergeCell ref="H12:H15"/>
    <mergeCell ref="C17:C24"/>
    <mergeCell ref="D17:D24"/>
    <mergeCell ref="E17:E24"/>
    <mergeCell ref="F17:F24"/>
    <mergeCell ref="G17:G24"/>
    <mergeCell ref="H17:H24"/>
    <mergeCell ref="C12:C15"/>
    <mergeCell ref="D12:D15"/>
    <mergeCell ref="E12:E15"/>
    <mergeCell ref="F12:F15"/>
    <mergeCell ref="G12:G15"/>
    <mergeCell ref="A2:H2"/>
    <mergeCell ref="A3:H3"/>
    <mergeCell ref="A5:H5"/>
    <mergeCell ref="A8:B8"/>
    <mergeCell ref="G9:H9"/>
  </mergeCells>
  <printOptions horizontalCentered="1"/>
  <pageMargins left="0.17" right="0.17" top="0.37" bottom="0" header="0.33" footer="0.16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zoomScaleSheetLayoutView="90" workbookViewId="0">
      <selection activeCell="L20" sqref="L20"/>
    </sheetView>
  </sheetViews>
  <sheetFormatPr defaultRowHeight="12.75"/>
  <sheetData>
    <row r="2" spans="2:8">
      <c r="B2" s="15"/>
    </row>
    <row r="4" spans="2:8" ht="12.75" customHeight="1">
      <c r="B4" s="957"/>
      <c r="C4" s="957"/>
      <c r="D4" s="957"/>
      <c r="E4" s="957"/>
      <c r="F4" s="957"/>
      <c r="G4" s="957"/>
      <c r="H4" s="957"/>
    </row>
    <row r="5" spans="2:8" ht="12.75" customHeight="1">
      <c r="B5" s="957"/>
      <c r="C5" s="957"/>
      <c r="D5" s="957"/>
      <c r="E5" s="957"/>
      <c r="F5" s="957"/>
      <c r="G5" s="957"/>
      <c r="H5" s="957"/>
    </row>
    <row r="6" spans="2:8" ht="12.75" customHeight="1">
      <c r="B6" s="957"/>
      <c r="C6" s="957"/>
      <c r="D6" s="957"/>
      <c r="E6" s="957"/>
      <c r="F6" s="957"/>
      <c r="G6" s="957"/>
      <c r="H6" s="957"/>
    </row>
    <row r="7" spans="2:8" ht="12.75" customHeight="1">
      <c r="B7" s="957"/>
      <c r="C7" s="957"/>
      <c r="D7" s="957"/>
      <c r="E7" s="957"/>
      <c r="F7" s="957"/>
      <c r="G7" s="957"/>
      <c r="H7" s="957"/>
    </row>
    <row r="8" spans="2:8" ht="12.75" customHeight="1">
      <c r="B8" s="957"/>
      <c r="C8" s="957"/>
      <c r="D8" s="957"/>
      <c r="E8" s="957"/>
      <c r="F8" s="957"/>
      <c r="G8" s="957"/>
      <c r="H8" s="957"/>
    </row>
    <row r="9" spans="2:8" ht="12.75" customHeight="1">
      <c r="B9" s="957"/>
      <c r="C9" s="957"/>
      <c r="D9" s="957"/>
      <c r="E9" s="957"/>
      <c r="F9" s="957"/>
      <c r="G9" s="957"/>
      <c r="H9" s="957"/>
    </row>
    <row r="10" spans="2:8" ht="12.75" customHeight="1">
      <c r="B10" s="957"/>
      <c r="C10" s="957"/>
      <c r="D10" s="957"/>
      <c r="E10" s="957"/>
      <c r="F10" s="957"/>
      <c r="G10" s="957"/>
      <c r="H10" s="957"/>
    </row>
    <row r="11" spans="2:8" ht="12.75" customHeight="1">
      <c r="B11" s="957"/>
      <c r="C11" s="957"/>
      <c r="D11" s="957"/>
      <c r="E11" s="957"/>
      <c r="F11" s="957"/>
      <c r="G11" s="957"/>
      <c r="H11" s="957"/>
    </row>
    <row r="12" spans="2:8" ht="12.75" customHeight="1">
      <c r="B12" s="957"/>
      <c r="C12" s="957"/>
      <c r="D12" s="957"/>
      <c r="E12" s="957"/>
      <c r="F12" s="957"/>
      <c r="G12" s="957"/>
      <c r="H12" s="957"/>
    </row>
    <row r="13" spans="2:8" ht="12.75" customHeight="1">
      <c r="B13" s="957"/>
      <c r="C13" s="957"/>
      <c r="D13" s="957"/>
      <c r="E13" s="957"/>
      <c r="F13" s="957"/>
      <c r="G13" s="957"/>
      <c r="H13" s="957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zoomScale="115" zoomScaleNormal="115" zoomScaleSheetLayoutView="85" workbookViewId="0">
      <pane ySplit="11" topLeftCell="A27" activePane="bottomLeft" state="frozen"/>
      <selection pane="bottomLeft" activeCell="D19" sqref="D19"/>
    </sheetView>
  </sheetViews>
  <sheetFormatPr defaultRowHeight="12.75"/>
  <cols>
    <col min="1" max="1" width="11.5703125" style="299" customWidth="1"/>
    <col min="2" max="2" width="23.140625" style="299" customWidth="1"/>
    <col min="3" max="3" width="34" style="299" customWidth="1"/>
    <col min="4" max="4" width="31.42578125" style="299" customWidth="1"/>
    <col min="5" max="5" width="30.28515625" style="299" customWidth="1"/>
    <col min="6" max="16384" width="9.140625" style="299"/>
  </cols>
  <sheetData>
    <row r="1" spans="1:18" customFormat="1" ht="15">
      <c r="E1" s="302" t="s">
        <v>502</v>
      </c>
      <c r="F1" s="34"/>
    </row>
    <row r="2" spans="1:18" customFormat="1" ht="15">
      <c r="D2" s="36" t="s">
        <v>0</v>
      </c>
      <c r="E2" s="36"/>
      <c r="F2" s="36"/>
    </row>
    <row r="3" spans="1:18" customFormat="1" ht="20.25">
      <c r="B3" s="297"/>
      <c r="C3" s="987" t="s">
        <v>734</v>
      </c>
      <c r="D3" s="987"/>
      <c r="E3" s="987"/>
      <c r="F3" s="35"/>
    </row>
    <row r="4" spans="1:18" customFormat="1" ht="10.5" customHeight="1"/>
    <row r="5" spans="1:18" ht="24.75" customHeight="1">
      <c r="A5" s="1200" t="s">
        <v>803</v>
      </c>
      <c r="B5" s="1200"/>
      <c r="C5" s="1200"/>
      <c r="D5" s="1200"/>
      <c r="E5" s="1200"/>
    </row>
    <row r="7" spans="1:18" ht="0.75" customHeight="1"/>
    <row r="8" spans="1:18">
      <c r="A8" s="15" t="s">
        <v>1039</v>
      </c>
    </row>
    <row r="9" spans="1:18">
      <c r="D9" s="1084" t="s">
        <v>814</v>
      </c>
      <c r="E9" s="1084"/>
      <c r="Q9" s="18"/>
      <c r="R9" s="20"/>
    </row>
    <row r="10" spans="1:18" ht="26.25" customHeight="1">
      <c r="A10" s="983" t="s">
        <v>2</v>
      </c>
      <c r="B10" s="983" t="s">
        <v>3</v>
      </c>
      <c r="C10" s="1201" t="s">
        <v>498</v>
      </c>
      <c r="D10" s="1201"/>
      <c r="E10" s="1201"/>
      <c r="Q10" s="20"/>
      <c r="R10" s="20"/>
    </row>
    <row r="11" spans="1:18" ht="56.25" customHeight="1">
      <c r="A11" s="983"/>
      <c r="B11" s="983"/>
      <c r="C11" s="290" t="s">
        <v>500</v>
      </c>
      <c r="D11" s="290" t="s">
        <v>501</v>
      </c>
      <c r="E11" s="290" t="s">
        <v>499</v>
      </c>
    </row>
    <row r="12" spans="1:18" s="91" customFormat="1" ht="15.75" customHeight="1">
      <c r="A12" s="56">
        <v>1</v>
      </c>
      <c r="B12" s="55">
        <v>2</v>
      </c>
      <c r="C12" s="56">
        <v>3</v>
      </c>
      <c r="D12" s="55">
        <v>4</v>
      </c>
      <c r="E12" s="56">
        <v>5</v>
      </c>
    </row>
    <row r="13" spans="1:18" ht="15.75" customHeight="1">
      <c r="A13" s="473">
        <v>1</v>
      </c>
      <c r="B13" s="458" t="s">
        <v>1036</v>
      </c>
      <c r="C13" s="474">
        <v>1</v>
      </c>
      <c r="D13" s="474">
        <v>3</v>
      </c>
      <c r="E13" s="474">
        <v>946</v>
      </c>
    </row>
    <row r="14" spans="1:18" ht="15.75" customHeight="1">
      <c r="A14" s="473">
        <v>2</v>
      </c>
      <c r="B14" s="458" t="s">
        <v>876</v>
      </c>
      <c r="C14" s="474">
        <v>0</v>
      </c>
      <c r="D14" s="474">
        <v>1</v>
      </c>
      <c r="E14" s="474">
        <v>2307</v>
      </c>
    </row>
    <row r="15" spans="1:18" ht="15.75" customHeight="1">
      <c r="A15" s="473">
        <v>3</v>
      </c>
      <c r="B15" s="458" t="s">
        <v>1020</v>
      </c>
      <c r="C15" s="474">
        <v>3</v>
      </c>
      <c r="D15" s="474">
        <v>3</v>
      </c>
      <c r="E15" s="474">
        <v>1555</v>
      </c>
    </row>
    <row r="16" spans="1:18" ht="15.75" customHeight="1">
      <c r="A16" s="473">
        <v>4</v>
      </c>
      <c r="B16" s="475" t="s">
        <v>878</v>
      </c>
      <c r="C16" s="474">
        <v>2</v>
      </c>
      <c r="D16" s="474">
        <v>2</v>
      </c>
      <c r="E16" s="474">
        <v>1532</v>
      </c>
    </row>
    <row r="17" spans="1:5" ht="15.75" customHeight="1">
      <c r="A17" s="473">
        <v>5</v>
      </c>
      <c r="B17" s="476" t="s">
        <v>879</v>
      </c>
      <c r="C17" s="474">
        <v>1</v>
      </c>
      <c r="D17" s="474">
        <v>3</v>
      </c>
      <c r="E17" s="474">
        <v>3024</v>
      </c>
    </row>
    <row r="18" spans="1:5" ht="15.75" customHeight="1">
      <c r="A18" s="473">
        <v>6</v>
      </c>
      <c r="B18" s="476" t="s">
        <v>880</v>
      </c>
      <c r="C18" s="474">
        <v>3</v>
      </c>
      <c r="D18" s="474">
        <v>3</v>
      </c>
      <c r="E18" s="474">
        <v>2751</v>
      </c>
    </row>
    <row r="19" spans="1:5" ht="15.75" customHeight="1">
      <c r="A19" s="473">
        <v>7</v>
      </c>
      <c r="B19" s="476" t="s">
        <v>881</v>
      </c>
      <c r="C19" s="474">
        <v>3</v>
      </c>
      <c r="D19" s="474">
        <v>3</v>
      </c>
      <c r="E19" s="474">
        <v>2854</v>
      </c>
    </row>
    <row r="20" spans="1:5" ht="15.75" customHeight="1">
      <c r="A20" s="473">
        <v>8</v>
      </c>
      <c r="B20" s="476" t="s">
        <v>882</v>
      </c>
      <c r="C20" s="474">
        <v>1</v>
      </c>
      <c r="D20" s="474">
        <v>3</v>
      </c>
      <c r="E20" s="474">
        <v>2491</v>
      </c>
    </row>
    <row r="21" spans="1:5" ht="15.75" customHeight="1">
      <c r="A21" s="473">
        <v>9</v>
      </c>
      <c r="B21" s="476" t="s">
        <v>883</v>
      </c>
      <c r="C21" s="474">
        <v>4</v>
      </c>
      <c r="D21" s="474">
        <v>3</v>
      </c>
      <c r="E21" s="474">
        <v>1770</v>
      </c>
    </row>
    <row r="22" spans="1:5" ht="15.75" customHeight="1">
      <c r="A22" s="473">
        <v>10</v>
      </c>
      <c r="B22" s="476" t="s">
        <v>884</v>
      </c>
      <c r="C22" s="474">
        <v>2</v>
      </c>
      <c r="D22" s="474">
        <v>2</v>
      </c>
      <c r="E22" s="474">
        <v>722</v>
      </c>
    </row>
    <row r="23" spans="1:5" ht="15.75" customHeight="1">
      <c r="A23" s="473">
        <v>11</v>
      </c>
      <c r="B23" s="476" t="s">
        <v>885</v>
      </c>
      <c r="C23" s="474">
        <v>3</v>
      </c>
      <c r="D23" s="474">
        <v>3</v>
      </c>
      <c r="E23" s="474">
        <v>2675</v>
      </c>
    </row>
    <row r="24" spans="1:5" ht="15.75" customHeight="1">
      <c r="A24" s="473">
        <v>12</v>
      </c>
      <c r="B24" s="476" t="s">
        <v>886</v>
      </c>
      <c r="C24" s="474">
        <v>2</v>
      </c>
      <c r="D24" s="474">
        <v>3</v>
      </c>
      <c r="E24" s="474">
        <v>3680</v>
      </c>
    </row>
    <row r="25" spans="1:5" ht="15.75" customHeight="1">
      <c r="A25" s="473">
        <v>13</v>
      </c>
      <c r="B25" s="476" t="s">
        <v>887</v>
      </c>
      <c r="C25" s="474">
        <v>1</v>
      </c>
      <c r="D25" s="474">
        <v>3</v>
      </c>
      <c r="E25" s="474">
        <v>1999</v>
      </c>
    </row>
    <row r="26" spans="1:5" ht="15.75" customHeight="1">
      <c r="A26" s="473">
        <v>14</v>
      </c>
      <c r="B26" s="476" t="s">
        <v>888</v>
      </c>
      <c r="C26" s="474">
        <v>1</v>
      </c>
      <c r="D26" s="474">
        <v>0</v>
      </c>
      <c r="E26" s="474">
        <v>1203</v>
      </c>
    </row>
    <row r="27" spans="1:5" ht="15.75" customHeight="1">
      <c r="A27" s="473">
        <v>15</v>
      </c>
      <c r="B27" s="476" t="s">
        <v>889</v>
      </c>
      <c r="C27" s="474">
        <v>4</v>
      </c>
      <c r="D27" s="474">
        <v>3</v>
      </c>
      <c r="E27" s="474">
        <v>2076</v>
      </c>
    </row>
    <row r="28" spans="1:5" ht="15.75" customHeight="1">
      <c r="A28" s="473">
        <v>16</v>
      </c>
      <c r="B28" s="476" t="s">
        <v>890</v>
      </c>
      <c r="C28" s="474">
        <v>2</v>
      </c>
      <c r="D28" s="474">
        <v>2</v>
      </c>
      <c r="E28" s="474">
        <v>3818</v>
      </c>
    </row>
    <row r="29" spans="1:5" ht="15.75" customHeight="1">
      <c r="A29" s="473">
        <v>17</v>
      </c>
      <c r="B29" s="476" t="s">
        <v>891</v>
      </c>
      <c r="C29" s="474">
        <v>0</v>
      </c>
      <c r="D29" s="474">
        <v>3</v>
      </c>
      <c r="E29" s="474">
        <v>1830</v>
      </c>
    </row>
    <row r="30" spans="1:5" ht="15.75" customHeight="1">
      <c r="A30" s="473">
        <v>18</v>
      </c>
      <c r="B30" s="476" t="s">
        <v>892</v>
      </c>
      <c r="C30" s="474">
        <v>2</v>
      </c>
      <c r="D30" s="474">
        <v>3</v>
      </c>
      <c r="E30" s="474">
        <v>2288</v>
      </c>
    </row>
    <row r="31" spans="1:5" ht="15.75" customHeight="1">
      <c r="A31" s="473">
        <v>19</v>
      </c>
      <c r="B31" s="476" t="s">
        <v>893</v>
      </c>
      <c r="C31" s="474">
        <v>3</v>
      </c>
      <c r="D31" s="474">
        <v>3</v>
      </c>
      <c r="E31" s="474">
        <v>1908</v>
      </c>
    </row>
    <row r="32" spans="1:5" ht="15.75" customHeight="1">
      <c r="A32" s="473">
        <v>20</v>
      </c>
      <c r="B32" s="476" t="s">
        <v>894</v>
      </c>
      <c r="C32" s="474">
        <v>2</v>
      </c>
      <c r="D32" s="474">
        <v>2</v>
      </c>
      <c r="E32" s="474">
        <v>821</v>
      </c>
    </row>
    <row r="33" spans="1:5" ht="15.75" customHeight="1">
      <c r="A33" s="473">
        <v>21</v>
      </c>
      <c r="B33" s="476" t="s">
        <v>895</v>
      </c>
      <c r="C33" s="474">
        <v>2</v>
      </c>
      <c r="D33" s="474">
        <v>2</v>
      </c>
      <c r="E33" s="474">
        <v>1668</v>
      </c>
    </row>
    <row r="34" spans="1:5" ht="15.75" customHeight="1">
      <c r="A34" s="473">
        <v>22</v>
      </c>
      <c r="B34" s="475" t="s">
        <v>896</v>
      </c>
      <c r="C34" s="474">
        <v>2</v>
      </c>
      <c r="D34" s="474">
        <v>2</v>
      </c>
      <c r="E34" s="474">
        <v>1674</v>
      </c>
    </row>
    <row r="35" spans="1:5" ht="15.75" customHeight="1">
      <c r="A35" s="473">
        <v>23</v>
      </c>
      <c r="B35" s="476" t="s">
        <v>897</v>
      </c>
      <c r="C35" s="474">
        <v>3</v>
      </c>
      <c r="D35" s="474">
        <v>3</v>
      </c>
      <c r="E35" s="474">
        <v>2362</v>
      </c>
    </row>
    <row r="36" spans="1:5" ht="15.75" customHeight="1">
      <c r="A36" s="473">
        <v>24</v>
      </c>
      <c r="B36" s="476" t="s">
        <v>898</v>
      </c>
      <c r="C36" s="474">
        <v>4</v>
      </c>
      <c r="D36" s="474">
        <v>2</v>
      </c>
      <c r="E36" s="474">
        <v>2432</v>
      </c>
    </row>
    <row r="37" spans="1:5" ht="15.75" customHeight="1">
      <c r="A37" s="473">
        <v>25</v>
      </c>
      <c r="B37" s="476" t="s">
        <v>899</v>
      </c>
      <c r="C37" s="474">
        <v>0</v>
      </c>
      <c r="D37" s="474">
        <v>2</v>
      </c>
      <c r="E37" s="474">
        <v>1836</v>
      </c>
    </row>
    <row r="38" spans="1:5" ht="15.75" customHeight="1">
      <c r="A38" s="473">
        <v>26</v>
      </c>
      <c r="B38" s="475" t="s">
        <v>900</v>
      </c>
      <c r="C38" s="474">
        <v>0</v>
      </c>
      <c r="D38" s="474">
        <v>9</v>
      </c>
      <c r="E38" s="474">
        <v>1590</v>
      </c>
    </row>
    <row r="39" spans="1:5" s="187" customFormat="1" ht="15.75" customHeight="1">
      <c r="A39" s="477">
        <v>27</v>
      </c>
      <c r="B39" s="476" t="s">
        <v>901</v>
      </c>
      <c r="C39" s="478">
        <v>0</v>
      </c>
      <c r="D39" s="478">
        <v>3</v>
      </c>
      <c r="E39" s="478">
        <v>3268</v>
      </c>
    </row>
    <row r="40" spans="1:5" ht="15.75" customHeight="1">
      <c r="A40" s="473">
        <v>28</v>
      </c>
      <c r="B40" s="476" t="s">
        <v>902</v>
      </c>
      <c r="C40" s="474">
        <v>2</v>
      </c>
      <c r="D40" s="474">
        <v>2</v>
      </c>
      <c r="E40" s="474">
        <v>2695</v>
      </c>
    </row>
    <row r="41" spans="1:5" ht="15.75" customHeight="1">
      <c r="A41" s="473">
        <v>29</v>
      </c>
      <c r="B41" s="475" t="s">
        <v>903</v>
      </c>
      <c r="C41" s="474">
        <v>3</v>
      </c>
      <c r="D41" s="474">
        <v>3</v>
      </c>
      <c r="E41" s="474">
        <v>1827</v>
      </c>
    </row>
    <row r="42" spans="1:5" ht="15.75" customHeight="1">
      <c r="A42" s="473">
        <v>30</v>
      </c>
      <c r="B42" s="476" t="s">
        <v>904</v>
      </c>
      <c r="C42" s="474">
        <v>2</v>
      </c>
      <c r="D42" s="474">
        <v>2</v>
      </c>
      <c r="E42" s="474">
        <v>2589</v>
      </c>
    </row>
    <row r="43" spans="1:5" ht="15.75" customHeight="1">
      <c r="A43" s="473">
        <v>31</v>
      </c>
      <c r="B43" s="476" t="s">
        <v>905</v>
      </c>
      <c r="C43" s="474">
        <v>3</v>
      </c>
      <c r="D43" s="474">
        <v>3</v>
      </c>
      <c r="E43" s="474">
        <v>1710</v>
      </c>
    </row>
    <row r="44" spans="1:5" ht="15.75" customHeight="1">
      <c r="A44" s="473">
        <v>32</v>
      </c>
      <c r="B44" s="476" t="s">
        <v>906</v>
      </c>
      <c r="C44" s="474">
        <v>3</v>
      </c>
      <c r="D44" s="474">
        <v>3</v>
      </c>
      <c r="E44" s="474">
        <v>1265</v>
      </c>
    </row>
    <row r="45" spans="1:5" ht="15.75" customHeight="1">
      <c r="A45" s="473">
        <v>33</v>
      </c>
      <c r="B45" s="476" t="s">
        <v>907</v>
      </c>
      <c r="C45" s="474">
        <v>3</v>
      </c>
      <c r="D45" s="474">
        <v>0</v>
      </c>
      <c r="E45" s="474">
        <v>2316</v>
      </c>
    </row>
    <row r="46" spans="1:5" ht="15.75" customHeight="1">
      <c r="A46" s="473">
        <v>34</v>
      </c>
      <c r="B46" s="475" t="s">
        <v>908</v>
      </c>
      <c r="C46" s="474">
        <v>2</v>
      </c>
      <c r="D46" s="474">
        <v>3</v>
      </c>
      <c r="E46" s="474">
        <v>2534</v>
      </c>
    </row>
    <row r="47" spans="1:5" ht="15.75" customHeight="1">
      <c r="A47" s="473">
        <v>35</v>
      </c>
      <c r="B47" s="476" t="s">
        <v>909</v>
      </c>
      <c r="C47" s="474">
        <v>0</v>
      </c>
      <c r="D47" s="474">
        <v>2</v>
      </c>
      <c r="E47" s="474">
        <v>2702</v>
      </c>
    </row>
    <row r="48" spans="1:5" ht="15.75" customHeight="1">
      <c r="A48" s="473">
        <v>36</v>
      </c>
      <c r="B48" s="476" t="s">
        <v>910</v>
      </c>
      <c r="C48" s="474">
        <v>0</v>
      </c>
      <c r="D48" s="474">
        <v>3</v>
      </c>
      <c r="E48" s="474">
        <v>2160</v>
      </c>
    </row>
    <row r="49" spans="1:5" ht="15.75" customHeight="1">
      <c r="A49" s="473">
        <v>37</v>
      </c>
      <c r="B49" s="476" t="s">
        <v>911</v>
      </c>
      <c r="C49" s="474">
        <v>3</v>
      </c>
      <c r="D49" s="474">
        <v>9</v>
      </c>
      <c r="E49" s="474">
        <v>3963</v>
      </c>
    </row>
    <row r="50" spans="1:5" ht="15.75" customHeight="1">
      <c r="A50" s="473">
        <v>38</v>
      </c>
      <c r="B50" s="476" t="s">
        <v>912</v>
      </c>
      <c r="C50" s="474">
        <v>1</v>
      </c>
      <c r="D50" s="474">
        <v>3</v>
      </c>
      <c r="E50" s="474">
        <v>3140</v>
      </c>
    </row>
    <row r="51" spans="1:5" ht="15.75" customHeight="1">
      <c r="A51" s="473">
        <v>39</v>
      </c>
      <c r="B51" s="476" t="s">
        <v>913</v>
      </c>
      <c r="C51" s="474">
        <v>2</v>
      </c>
      <c r="D51" s="474">
        <v>7</v>
      </c>
      <c r="E51" s="474">
        <v>3629</v>
      </c>
    </row>
    <row r="52" spans="1:5" ht="15.75" customHeight="1">
      <c r="A52" s="473">
        <v>40</v>
      </c>
      <c r="B52" s="476" t="s">
        <v>914</v>
      </c>
      <c r="C52" s="474">
        <v>1</v>
      </c>
      <c r="D52" s="474">
        <v>3</v>
      </c>
      <c r="E52" s="474">
        <v>2099</v>
      </c>
    </row>
    <row r="53" spans="1:5" ht="15.75" customHeight="1">
      <c r="A53" s="473">
        <v>41</v>
      </c>
      <c r="B53" s="475" t="s">
        <v>915</v>
      </c>
      <c r="C53" s="474">
        <v>2</v>
      </c>
      <c r="D53" s="474">
        <v>5</v>
      </c>
      <c r="E53" s="474">
        <v>2904</v>
      </c>
    </row>
    <row r="54" spans="1:5" ht="15.75" customHeight="1">
      <c r="A54" s="473">
        <v>42</v>
      </c>
      <c r="B54" s="476" t="s">
        <v>916</v>
      </c>
      <c r="C54" s="474">
        <v>2</v>
      </c>
      <c r="D54" s="474">
        <v>3</v>
      </c>
      <c r="E54" s="474">
        <v>2118</v>
      </c>
    </row>
    <row r="55" spans="1:5" ht="15.75" customHeight="1">
      <c r="A55" s="473">
        <v>43</v>
      </c>
      <c r="B55" s="476" t="s">
        <v>917</v>
      </c>
      <c r="C55" s="474">
        <v>1</v>
      </c>
      <c r="D55" s="474">
        <v>3</v>
      </c>
      <c r="E55" s="474">
        <v>1265</v>
      </c>
    </row>
    <row r="56" spans="1:5" ht="15.75" customHeight="1">
      <c r="A56" s="473">
        <v>44</v>
      </c>
      <c r="B56" s="476" t="s">
        <v>918</v>
      </c>
      <c r="C56" s="474">
        <v>0</v>
      </c>
      <c r="D56" s="474">
        <v>3</v>
      </c>
      <c r="E56" s="474">
        <v>1234</v>
      </c>
    </row>
    <row r="57" spans="1:5" ht="15.75" customHeight="1">
      <c r="A57" s="473">
        <v>45</v>
      </c>
      <c r="B57" s="476" t="s">
        <v>919</v>
      </c>
      <c r="C57" s="474">
        <v>1</v>
      </c>
      <c r="D57" s="474">
        <v>3</v>
      </c>
      <c r="E57" s="474">
        <v>2966</v>
      </c>
    </row>
    <row r="58" spans="1:5" ht="15.75" customHeight="1">
      <c r="A58" s="473">
        <v>46</v>
      </c>
      <c r="B58" s="476" t="s">
        <v>920</v>
      </c>
      <c r="C58" s="474">
        <v>3</v>
      </c>
      <c r="D58" s="474">
        <v>3</v>
      </c>
      <c r="E58" s="474">
        <v>2275</v>
      </c>
    </row>
    <row r="59" spans="1:5" ht="15.75" customHeight="1">
      <c r="A59" s="473">
        <v>47</v>
      </c>
      <c r="B59" s="476" t="s">
        <v>921</v>
      </c>
      <c r="C59" s="474">
        <v>2</v>
      </c>
      <c r="D59" s="474">
        <v>3</v>
      </c>
      <c r="E59" s="474">
        <v>2031</v>
      </c>
    </row>
    <row r="60" spans="1:5" ht="15.75" customHeight="1">
      <c r="A60" s="473">
        <v>48</v>
      </c>
      <c r="B60" s="476" t="s">
        <v>922</v>
      </c>
      <c r="C60" s="474">
        <v>3</v>
      </c>
      <c r="D60" s="474">
        <v>3</v>
      </c>
      <c r="E60" s="474">
        <v>2320</v>
      </c>
    </row>
    <row r="61" spans="1:5" ht="15.75" customHeight="1">
      <c r="A61" s="473">
        <v>49</v>
      </c>
      <c r="B61" s="476" t="s">
        <v>923</v>
      </c>
      <c r="C61" s="474">
        <v>2</v>
      </c>
      <c r="D61" s="474">
        <v>2</v>
      </c>
      <c r="E61" s="474">
        <v>2159</v>
      </c>
    </row>
    <row r="62" spans="1:5" ht="15.75" customHeight="1">
      <c r="A62" s="473">
        <v>50</v>
      </c>
      <c r="B62" s="475" t="s">
        <v>924</v>
      </c>
      <c r="C62" s="474">
        <v>0</v>
      </c>
      <c r="D62" s="474">
        <v>1</v>
      </c>
      <c r="E62" s="474">
        <v>1177</v>
      </c>
    </row>
    <row r="63" spans="1:5" ht="15.75" customHeight="1">
      <c r="A63" s="473">
        <v>51</v>
      </c>
      <c r="B63" s="476" t="s">
        <v>925</v>
      </c>
      <c r="C63" s="474">
        <v>3</v>
      </c>
      <c r="D63" s="474">
        <v>3</v>
      </c>
      <c r="E63" s="474">
        <v>2750</v>
      </c>
    </row>
    <row r="64" spans="1:5" ht="16.5">
      <c r="A64" s="1199" t="s">
        <v>19</v>
      </c>
      <c r="B64" s="1199"/>
      <c r="C64" s="479">
        <f>SUM(C13:C63)</f>
        <v>95</v>
      </c>
      <c r="D64" s="479">
        <f t="shared" ref="D64:E64" si="0">SUM(D13:D63)</f>
        <v>149</v>
      </c>
      <c r="E64" s="479">
        <f t="shared" si="0"/>
        <v>112908</v>
      </c>
    </row>
    <row r="65" spans="1:8">
      <c r="E65" s="27"/>
    </row>
    <row r="66" spans="1:8">
      <c r="E66" s="448"/>
    </row>
    <row r="67" spans="1:8">
      <c r="A67" s="29" t="s">
        <v>12</v>
      </c>
      <c r="E67" s="29" t="s">
        <v>13</v>
      </c>
      <c r="F67" s="288"/>
    </row>
    <row r="68" spans="1:8" ht="12.75" customHeight="1">
      <c r="D68" s="1000" t="s">
        <v>14</v>
      </c>
      <c r="E68" s="1000"/>
    </row>
    <row r="69" spans="1:8" ht="12.75" customHeight="1">
      <c r="D69" s="1000" t="s">
        <v>20</v>
      </c>
      <c r="E69" s="1000"/>
    </row>
    <row r="70" spans="1:8">
      <c r="E70" s="15" t="s">
        <v>697</v>
      </c>
      <c r="F70" s="989"/>
      <c r="G70" s="989"/>
      <c r="H70" s="989"/>
    </row>
  </sheetData>
  <mergeCells count="10">
    <mergeCell ref="A64:B64"/>
    <mergeCell ref="D68:E68"/>
    <mergeCell ref="D69:E69"/>
    <mergeCell ref="F70:H70"/>
    <mergeCell ref="C3:E3"/>
    <mergeCell ref="A5:E5"/>
    <mergeCell ref="D9:E9"/>
    <mergeCell ref="A10:A11"/>
    <mergeCell ref="B10:B11"/>
    <mergeCell ref="C10:E10"/>
  </mergeCells>
  <printOptions horizontalCentered="1"/>
  <pageMargins left="0.43" right="0.70866141732283505" top="0.23622047244094499" bottom="0" header="0.23" footer="0.31496062992126"/>
  <pageSetup paperSize="9" scale="90" orientation="landscape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zoomScaleSheetLayoutView="100" workbookViewId="0">
      <pane xSplit="2" ySplit="11" topLeftCell="C60" activePane="bottomRight" state="frozen"/>
      <selection pane="topRight" activeCell="C1" sqref="C1"/>
      <selection pane="bottomLeft" activeCell="A12" sqref="A12"/>
      <selection pane="bottomRight" activeCell="C67" sqref="C67"/>
    </sheetView>
  </sheetViews>
  <sheetFormatPr defaultRowHeight="12.75"/>
  <cols>
    <col min="1" max="1" width="8.28515625" customWidth="1"/>
    <col min="2" max="2" width="15.140625" customWidth="1"/>
    <col min="3" max="3" width="14.28515625" customWidth="1"/>
    <col min="4" max="4" width="13.5703125" customWidth="1"/>
    <col min="5" max="6" width="12.85546875" customWidth="1"/>
    <col min="7" max="7" width="15.28515625" customWidth="1"/>
    <col min="8" max="8" width="15.42578125" customWidth="1"/>
    <col min="9" max="9" width="13.28515625" customWidth="1"/>
  </cols>
  <sheetData>
    <row r="1" spans="1:10" ht="18">
      <c r="H1" s="1204" t="s">
        <v>657</v>
      </c>
      <c r="I1" s="1204"/>
    </row>
    <row r="2" spans="1:10" ht="18">
      <c r="C2" s="1080" t="s">
        <v>0</v>
      </c>
      <c r="D2" s="1080"/>
      <c r="E2" s="1080"/>
      <c r="F2" s="1080"/>
      <c r="G2" s="1080"/>
      <c r="H2" s="588"/>
      <c r="I2" s="158"/>
      <c r="J2" s="158"/>
    </row>
    <row r="3" spans="1:10" ht="21">
      <c r="B3" s="1081" t="s">
        <v>734</v>
      </c>
      <c r="C3" s="1081"/>
      <c r="D3" s="1081"/>
      <c r="E3" s="1081"/>
      <c r="F3" s="1081"/>
      <c r="G3" s="1081"/>
      <c r="H3" s="159"/>
      <c r="I3" s="159"/>
      <c r="J3" s="159"/>
    </row>
    <row r="4" spans="1:10" ht="21">
      <c r="C4" s="581"/>
      <c r="D4" s="581"/>
      <c r="E4" s="581"/>
      <c r="F4" s="581"/>
      <c r="G4" s="581"/>
      <c r="H4" s="581"/>
      <c r="I4" s="159"/>
      <c r="J4" s="159"/>
    </row>
    <row r="5" spans="1:10" ht="20.25" customHeight="1">
      <c r="A5" s="651"/>
      <c r="B5" s="651"/>
      <c r="C5" s="1205" t="s">
        <v>804</v>
      </c>
      <c r="D5" s="1205"/>
      <c r="E5" s="1205"/>
      <c r="F5" s="1205"/>
      <c r="G5" s="1205"/>
      <c r="H5" s="1205"/>
      <c r="I5" s="651"/>
    </row>
    <row r="6" spans="1:10" ht="20.25" customHeight="1">
      <c r="A6" s="650" t="s">
        <v>1034</v>
      </c>
      <c r="B6" s="650"/>
      <c r="C6" s="732"/>
      <c r="D6" s="732"/>
      <c r="E6" s="732"/>
      <c r="F6" s="732"/>
      <c r="G6" s="1119" t="s">
        <v>814</v>
      </c>
      <c r="H6" s="1119"/>
      <c r="I6" s="1119"/>
    </row>
    <row r="7" spans="1:10" ht="15" customHeight="1">
      <c r="A7" s="1206" t="s">
        <v>75</v>
      </c>
      <c r="B7" s="1206" t="s">
        <v>39</v>
      </c>
      <c r="C7" s="1206" t="s">
        <v>412</v>
      </c>
      <c r="D7" s="1206" t="s">
        <v>391</v>
      </c>
      <c r="E7" s="1206" t="s">
        <v>390</v>
      </c>
      <c r="F7" s="1206"/>
      <c r="G7" s="1206"/>
      <c r="H7" s="1206" t="s">
        <v>720</v>
      </c>
      <c r="I7" s="1207" t="s">
        <v>416</v>
      </c>
    </row>
    <row r="8" spans="1:10" ht="12.75" customHeight="1">
      <c r="A8" s="1206"/>
      <c r="B8" s="1206"/>
      <c r="C8" s="1206"/>
      <c r="D8" s="1206"/>
      <c r="E8" s="1206" t="s">
        <v>413</v>
      </c>
      <c r="F8" s="1207" t="s">
        <v>414</v>
      </c>
      <c r="G8" s="1206" t="s">
        <v>415</v>
      </c>
      <c r="H8" s="1206"/>
      <c r="I8" s="1208"/>
    </row>
    <row r="9" spans="1:10" ht="20.25" customHeight="1">
      <c r="A9" s="1206"/>
      <c r="B9" s="1206"/>
      <c r="C9" s="1206"/>
      <c r="D9" s="1206"/>
      <c r="E9" s="1206"/>
      <c r="F9" s="1208"/>
      <c r="G9" s="1206"/>
      <c r="H9" s="1206"/>
      <c r="I9" s="1208"/>
    </row>
    <row r="10" spans="1:10" ht="54.75" customHeight="1">
      <c r="A10" s="1206"/>
      <c r="B10" s="1206"/>
      <c r="C10" s="1206"/>
      <c r="D10" s="1206"/>
      <c r="E10" s="1206"/>
      <c r="F10" s="1209"/>
      <c r="G10" s="1206"/>
      <c r="H10" s="1206"/>
      <c r="I10" s="1209"/>
    </row>
    <row r="11" spans="1:10" ht="15">
      <c r="A11" s="733">
        <v>1</v>
      </c>
      <c r="B11" s="733">
        <v>2</v>
      </c>
      <c r="C11" s="734">
        <v>3</v>
      </c>
      <c r="D11" s="733">
        <v>4</v>
      </c>
      <c r="E11" s="733">
        <v>5</v>
      </c>
      <c r="F11" s="734">
        <v>6</v>
      </c>
      <c r="G11" s="733">
        <v>7</v>
      </c>
      <c r="H11" s="733">
        <v>8</v>
      </c>
      <c r="I11" s="734">
        <v>9</v>
      </c>
    </row>
    <row r="12" spans="1:10" s="740" customFormat="1">
      <c r="A12" s="735">
        <v>1</v>
      </c>
      <c r="B12" s="736" t="s">
        <v>875</v>
      </c>
      <c r="C12" s="737">
        <v>0</v>
      </c>
      <c r="D12" s="738">
        <v>0</v>
      </c>
      <c r="E12" s="738">
        <v>0</v>
      </c>
      <c r="F12" s="737">
        <v>0</v>
      </c>
      <c r="G12" s="738">
        <v>0</v>
      </c>
      <c r="H12" s="737">
        <v>0</v>
      </c>
      <c r="I12" s="739">
        <v>0</v>
      </c>
    </row>
    <row r="13" spans="1:10" s="740" customFormat="1">
      <c r="A13" s="735">
        <v>2</v>
      </c>
      <c r="B13" s="736" t="s">
        <v>876</v>
      </c>
      <c r="C13" s="737">
        <v>0</v>
      </c>
      <c r="D13" s="738">
        <v>0</v>
      </c>
      <c r="E13" s="738">
        <v>0</v>
      </c>
      <c r="F13" s="737">
        <v>0</v>
      </c>
      <c r="G13" s="738">
        <v>0</v>
      </c>
      <c r="H13" s="737">
        <v>0</v>
      </c>
      <c r="I13" s="739">
        <v>0</v>
      </c>
    </row>
    <row r="14" spans="1:10" s="740" customFormat="1">
      <c r="A14" s="735">
        <v>3</v>
      </c>
      <c r="B14" s="736" t="s">
        <v>1020</v>
      </c>
      <c r="C14" s="737" t="s">
        <v>1148</v>
      </c>
      <c r="D14" s="738">
        <v>703</v>
      </c>
      <c r="E14" s="738">
        <v>0</v>
      </c>
      <c r="F14" s="737">
        <v>0</v>
      </c>
      <c r="G14" s="738">
        <v>0</v>
      </c>
      <c r="H14" s="737">
        <v>0</v>
      </c>
      <c r="I14" s="739">
        <v>0</v>
      </c>
    </row>
    <row r="15" spans="1:10" s="740" customFormat="1">
      <c r="A15" s="735">
        <v>4</v>
      </c>
      <c r="B15" s="736" t="s">
        <v>878</v>
      </c>
      <c r="C15" s="737">
        <v>0</v>
      </c>
      <c r="D15" s="738">
        <v>0</v>
      </c>
      <c r="E15" s="738">
        <v>0</v>
      </c>
      <c r="F15" s="737">
        <v>0</v>
      </c>
      <c r="G15" s="738">
        <v>0</v>
      </c>
      <c r="H15" s="737">
        <v>0</v>
      </c>
      <c r="I15" s="739">
        <v>0</v>
      </c>
    </row>
    <row r="16" spans="1:10" s="740" customFormat="1">
      <c r="A16" s="735">
        <v>5</v>
      </c>
      <c r="B16" s="736" t="s">
        <v>879</v>
      </c>
      <c r="C16" s="737">
        <v>0</v>
      </c>
      <c r="D16" s="738">
        <v>0</v>
      </c>
      <c r="E16" s="738">
        <v>0</v>
      </c>
      <c r="F16" s="737">
        <v>0</v>
      </c>
      <c r="G16" s="738">
        <v>0</v>
      </c>
      <c r="H16" s="737">
        <v>0</v>
      </c>
      <c r="I16" s="739">
        <v>0</v>
      </c>
    </row>
    <row r="17" spans="1:9" s="740" customFormat="1">
      <c r="A17" s="735">
        <v>6</v>
      </c>
      <c r="B17" s="736" t="s">
        <v>880</v>
      </c>
      <c r="C17" s="737" t="s">
        <v>1149</v>
      </c>
      <c r="D17" s="738">
        <v>2751</v>
      </c>
      <c r="E17" s="738">
        <v>0</v>
      </c>
      <c r="F17" s="737">
        <v>0</v>
      </c>
      <c r="G17" s="738">
        <v>0</v>
      </c>
      <c r="H17" s="737">
        <v>0</v>
      </c>
      <c r="I17" s="739">
        <v>0</v>
      </c>
    </row>
    <row r="18" spans="1:9" s="740" customFormat="1">
      <c r="A18" s="735">
        <v>7</v>
      </c>
      <c r="B18" s="736" t="s">
        <v>881</v>
      </c>
      <c r="C18" s="737" t="s">
        <v>1149</v>
      </c>
      <c r="D18" s="738">
        <v>61</v>
      </c>
      <c r="E18" s="738">
        <v>0</v>
      </c>
      <c r="F18" s="737">
        <v>0</v>
      </c>
      <c r="G18" s="738">
        <v>0</v>
      </c>
      <c r="H18" s="737">
        <v>0</v>
      </c>
      <c r="I18" s="739">
        <v>0</v>
      </c>
    </row>
    <row r="19" spans="1:9" s="740" customFormat="1">
      <c r="A19" s="735">
        <v>8</v>
      </c>
      <c r="B19" s="736" t="s">
        <v>882</v>
      </c>
      <c r="C19" s="737">
        <v>0</v>
      </c>
      <c r="D19" s="737">
        <v>0</v>
      </c>
      <c r="E19" s="737">
        <v>0</v>
      </c>
      <c r="F19" s="737">
        <v>0</v>
      </c>
      <c r="G19" s="737">
        <v>0</v>
      </c>
      <c r="H19" s="737">
        <v>0</v>
      </c>
      <c r="I19" s="741">
        <v>0</v>
      </c>
    </row>
    <row r="20" spans="1:9" s="740" customFormat="1">
      <c r="A20" s="735">
        <v>9</v>
      </c>
      <c r="B20" s="736" t="s">
        <v>883</v>
      </c>
      <c r="C20" s="742" t="s">
        <v>1148</v>
      </c>
      <c r="D20" s="742">
        <v>834</v>
      </c>
      <c r="E20" s="742">
        <v>0</v>
      </c>
      <c r="F20" s="742">
        <v>0</v>
      </c>
      <c r="G20" s="742">
        <v>0</v>
      </c>
      <c r="H20" s="742">
        <v>0</v>
      </c>
      <c r="I20" s="741">
        <v>0</v>
      </c>
    </row>
    <row r="21" spans="1:9" s="740" customFormat="1">
      <c r="A21" s="735">
        <v>10</v>
      </c>
      <c r="B21" s="736" t="s">
        <v>884</v>
      </c>
      <c r="C21" s="742" t="s">
        <v>1149</v>
      </c>
      <c r="D21" s="742">
        <v>61</v>
      </c>
      <c r="E21" s="742">
        <v>0</v>
      </c>
      <c r="F21" s="742">
        <v>0</v>
      </c>
      <c r="G21" s="742">
        <v>0</v>
      </c>
      <c r="H21" s="742">
        <v>0</v>
      </c>
      <c r="I21" s="741">
        <v>0</v>
      </c>
    </row>
    <row r="22" spans="1:9" s="740" customFormat="1">
      <c r="A22" s="735">
        <v>11</v>
      </c>
      <c r="B22" s="736" t="s">
        <v>885</v>
      </c>
      <c r="C22" s="742" t="s">
        <v>1149</v>
      </c>
      <c r="D22" s="742">
        <v>2174</v>
      </c>
      <c r="E22" s="742">
        <v>0</v>
      </c>
      <c r="F22" s="742">
        <v>0</v>
      </c>
      <c r="G22" s="742">
        <v>0</v>
      </c>
      <c r="H22" s="742">
        <v>0</v>
      </c>
      <c r="I22" s="741">
        <v>0</v>
      </c>
    </row>
    <row r="23" spans="1:9" s="740" customFormat="1">
      <c r="A23" s="735">
        <v>12</v>
      </c>
      <c r="B23" s="736" t="s">
        <v>886</v>
      </c>
      <c r="C23" s="741" t="s">
        <v>1148</v>
      </c>
      <c r="D23" s="741">
        <v>3680</v>
      </c>
      <c r="E23" s="741">
        <v>0</v>
      </c>
      <c r="F23" s="741">
        <v>0</v>
      </c>
      <c r="G23" s="741">
        <v>0</v>
      </c>
      <c r="H23" s="741">
        <v>0</v>
      </c>
      <c r="I23" s="741">
        <v>0</v>
      </c>
    </row>
    <row r="24" spans="1:9" s="740" customFormat="1">
      <c r="A24" s="735">
        <v>13</v>
      </c>
      <c r="B24" s="736" t="s">
        <v>887</v>
      </c>
      <c r="C24" s="741" t="s">
        <v>1148</v>
      </c>
      <c r="D24" s="741">
        <v>1999</v>
      </c>
      <c r="E24" s="741">
        <v>0</v>
      </c>
      <c r="F24" s="741">
        <v>0</v>
      </c>
      <c r="G24" s="741">
        <v>0</v>
      </c>
      <c r="H24" s="741">
        <v>0</v>
      </c>
      <c r="I24" s="741">
        <v>0</v>
      </c>
    </row>
    <row r="25" spans="1:9" s="740" customFormat="1">
      <c r="A25" s="735">
        <v>14</v>
      </c>
      <c r="B25" s="736" t="s">
        <v>888</v>
      </c>
      <c r="C25" s="741" t="s">
        <v>1148</v>
      </c>
      <c r="D25" s="741">
        <v>629</v>
      </c>
      <c r="E25" s="741">
        <v>0</v>
      </c>
      <c r="F25" s="741">
        <v>0</v>
      </c>
      <c r="G25" s="741">
        <v>0</v>
      </c>
      <c r="H25" s="741">
        <v>0</v>
      </c>
      <c r="I25" s="741">
        <v>0</v>
      </c>
    </row>
    <row r="26" spans="1:9" s="740" customFormat="1">
      <c r="A26" s="735">
        <v>15</v>
      </c>
      <c r="B26" s="736" t="s">
        <v>889</v>
      </c>
      <c r="C26" s="741" t="s">
        <v>1150</v>
      </c>
      <c r="D26" s="741">
        <v>883</v>
      </c>
      <c r="E26" s="741">
        <v>0</v>
      </c>
      <c r="F26" s="741">
        <v>883</v>
      </c>
      <c r="G26" s="741">
        <v>814</v>
      </c>
      <c r="H26" s="741">
        <v>0</v>
      </c>
      <c r="I26" s="741">
        <v>14.45</v>
      </c>
    </row>
    <row r="27" spans="1:9" s="740" customFormat="1">
      <c r="A27" s="735">
        <v>16</v>
      </c>
      <c r="B27" s="736" t="s">
        <v>890</v>
      </c>
      <c r="C27" s="741" t="s">
        <v>1149</v>
      </c>
      <c r="D27" s="741">
        <v>3818</v>
      </c>
      <c r="E27" s="741">
        <v>0</v>
      </c>
      <c r="F27" s="741">
        <v>0</v>
      </c>
      <c r="G27" s="741">
        <v>0</v>
      </c>
      <c r="H27" s="741">
        <v>0</v>
      </c>
      <c r="I27" s="741">
        <v>0</v>
      </c>
    </row>
    <row r="28" spans="1:9" s="740" customFormat="1">
      <c r="A28" s="735">
        <v>17</v>
      </c>
      <c r="B28" s="736" t="s">
        <v>891</v>
      </c>
      <c r="C28" s="741" t="s">
        <v>1151</v>
      </c>
      <c r="D28" s="741">
        <v>212</v>
      </c>
      <c r="E28" s="741">
        <v>0</v>
      </c>
      <c r="F28" s="741">
        <v>0</v>
      </c>
      <c r="G28" s="741">
        <v>0</v>
      </c>
      <c r="H28" s="741">
        <v>0</v>
      </c>
      <c r="I28" s="741">
        <v>0</v>
      </c>
    </row>
    <row r="29" spans="1:9" s="740" customFormat="1">
      <c r="A29" s="735">
        <v>18</v>
      </c>
      <c r="B29" s="736" t="s">
        <v>892</v>
      </c>
      <c r="C29" s="741" t="s">
        <v>1151</v>
      </c>
      <c r="D29" s="741">
        <v>2288</v>
      </c>
      <c r="E29" s="741">
        <v>0</v>
      </c>
      <c r="F29" s="741">
        <v>0</v>
      </c>
      <c r="G29" s="741">
        <v>0</v>
      </c>
      <c r="H29" s="741">
        <v>0</v>
      </c>
      <c r="I29" s="741">
        <v>0</v>
      </c>
    </row>
    <row r="30" spans="1:9" s="740" customFormat="1" ht="15" customHeight="1">
      <c r="A30" s="735">
        <v>19</v>
      </c>
      <c r="B30" s="736" t="s">
        <v>893</v>
      </c>
      <c r="C30" s="741" t="s">
        <v>1151</v>
      </c>
      <c r="D30" s="741">
        <v>1390</v>
      </c>
      <c r="E30" s="741">
        <v>0</v>
      </c>
      <c r="F30" s="741">
        <v>0</v>
      </c>
      <c r="G30" s="741">
        <v>0</v>
      </c>
      <c r="H30" s="741">
        <v>0</v>
      </c>
      <c r="I30" s="741">
        <v>0</v>
      </c>
    </row>
    <row r="31" spans="1:9" s="740" customFormat="1" ht="15" customHeight="1">
      <c r="A31" s="735">
        <v>20</v>
      </c>
      <c r="B31" s="736" t="s">
        <v>894</v>
      </c>
      <c r="C31" s="741" t="s">
        <v>1151</v>
      </c>
      <c r="D31" s="741">
        <v>713</v>
      </c>
      <c r="E31" s="741">
        <v>0</v>
      </c>
      <c r="F31" s="741">
        <v>0</v>
      </c>
      <c r="G31" s="741">
        <v>0</v>
      </c>
      <c r="H31" s="741">
        <v>0</v>
      </c>
      <c r="I31" s="741">
        <v>0</v>
      </c>
    </row>
    <row r="32" spans="1:9" s="740" customFormat="1">
      <c r="A32" s="735">
        <v>21</v>
      </c>
      <c r="B32" s="736" t="s">
        <v>895</v>
      </c>
      <c r="C32" s="741" t="s">
        <v>1151</v>
      </c>
      <c r="D32" s="741">
        <v>1668</v>
      </c>
      <c r="E32" s="741">
        <v>0</v>
      </c>
      <c r="F32" s="741">
        <v>0</v>
      </c>
      <c r="G32" s="741">
        <v>0</v>
      </c>
      <c r="H32" s="741">
        <v>0</v>
      </c>
      <c r="I32" s="741">
        <v>0</v>
      </c>
    </row>
    <row r="33" spans="1:10" s="740" customFormat="1">
      <c r="A33" s="735">
        <v>22</v>
      </c>
      <c r="B33" s="736" t="s">
        <v>896</v>
      </c>
      <c r="C33" s="741" t="s">
        <v>1151</v>
      </c>
      <c r="D33" s="741">
        <v>411</v>
      </c>
      <c r="E33" s="741">
        <v>0</v>
      </c>
      <c r="F33" s="741">
        <v>0</v>
      </c>
      <c r="G33" s="741">
        <v>0</v>
      </c>
      <c r="H33" s="741">
        <v>0</v>
      </c>
      <c r="I33" s="741">
        <v>0</v>
      </c>
    </row>
    <row r="34" spans="1:10" s="740" customFormat="1">
      <c r="A34" s="735">
        <v>23</v>
      </c>
      <c r="B34" s="736" t="s">
        <v>897</v>
      </c>
      <c r="C34" s="741">
        <v>0</v>
      </c>
      <c r="D34" s="741">
        <v>0</v>
      </c>
      <c r="E34" s="741">
        <v>0</v>
      </c>
      <c r="F34" s="741">
        <v>0</v>
      </c>
      <c r="G34" s="741">
        <v>0</v>
      </c>
      <c r="H34" s="741">
        <v>0</v>
      </c>
      <c r="I34" s="741">
        <v>0</v>
      </c>
    </row>
    <row r="35" spans="1:10" s="740" customFormat="1">
      <c r="A35" s="735">
        <v>24</v>
      </c>
      <c r="B35" s="736" t="s">
        <v>898</v>
      </c>
      <c r="C35" s="741" t="s">
        <v>1151</v>
      </c>
      <c r="D35" s="741">
        <v>2432</v>
      </c>
      <c r="E35" s="741">
        <v>0</v>
      </c>
      <c r="F35" s="741">
        <v>0</v>
      </c>
      <c r="G35" s="741">
        <v>0</v>
      </c>
      <c r="H35" s="741">
        <v>0</v>
      </c>
      <c r="I35" s="741">
        <v>0</v>
      </c>
    </row>
    <row r="36" spans="1:10">
      <c r="A36" s="735">
        <v>25</v>
      </c>
      <c r="B36" s="736" t="s">
        <v>899</v>
      </c>
      <c r="C36" s="741">
        <v>0</v>
      </c>
      <c r="D36" s="741">
        <v>0</v>
      </c>
      <c r="E36" s="741">
        <v>0</v>
      </c>
      <c r="F36" s="741">
        <v>0</v>
      </c>
      <c r="G36" s="741">
        <v>0</v>
      </c>
      <c r="H36" s="741">
        <v>0</v>
      </c>
      <c r="I36" s="741">
        <v>0</v>
      </c>
      <c r="J36" s="743"/>
    </row>
    <row r="37" spans="1:10">
      <c r="A37" s="735">
        <v>26</v>
      </c>
      <c r="B37" s="736" t="s">
        <v>900</v>
      </c>
      <c r="C37" s="741">
        <v>0</v>
      </c>
      <c r="D37" s="741">
        <v>0</v>
      </c>
      <c r="E37" s="741">
        <v>0</v>
      </c>
      <c r="F37" s="741">
        <v>0</v>
      </c>
      <c r="G37" s="741">
        <v>0</v>
      </c>
      <c r="H37" s="741">
        <v>0</v>
      </c>
      <c r="I37" s="741">
        <v>0</v>
      </c>
    </row>
    <row r="38" spans="1:10" s="740" customFormat="1">
      <c r="A38" s="735">
        <v>27</v>
      </c>
      <c r="B38" s="736" t="s">
        <v>901</v>
      </c>
      <c r="C38" s="741" t="s">
        <v>1149</v>
      </c>
      <c r="D38" s="741">
        <v>2941</v>
      </c>
      <c r="E38" s="741">
        <v>0</v>
      </c>
      <c r="F38" s="741">
        <v>0</v>
      </c>
      <c r="G38" s="741">
        <v>0</v>
      </c>
      <c r="H38" s="741">
        <v>0</v>
      </c>
      <c r="I38" s="741">
        <v>0</v>
      </c>
    </row>
    <row r="39" spans="1:10" s="740" customFormat="1">
      <c r="A39" s="735">
        <v>28</v>
      </c>
      <c r="B39" s="736" t="s">
        <v>902</v>
      </c>
      <c r="C39" s="741" t="s">
        <v>1151</v>
      </c>
      <c r="D39" s="741">
        <v>2704</v>
      </c>
      <c r="E39" s="741">
        <v>0</v>
      </c>
      <c r="F39" s="741">
        <v>0</v>
      </c>
      <c r="G39" s="741">
        <v>0</v>
      </c>
      <c r="H39" s="741">
        <v>0</v>
      </c>
      <c r="I39" s="741">
        <v>0</v>
      </c>
    </row>
    <row r="40" spans="1:10" s="740" customFormat="1">
      <c r="A40" s="735">
        <v>29</v>
      </c>
      <c r="B40" s="736" t="s">
        <v>903</v>
      </c>
      <c r="C40" s="741">
        <v>0</v>
      </c>
      <c r="D40" s="741">
        <v>0</v>
      </c>
      <c r="E40" s="741">
        <v>0</v>
      </c>
      <c r="F40" s="741">
        <v>0</v>
      </c>
      <c r="G40" s="741">
        <v>0</v>
      </c>
      <c r="H40" s="741">
        <v>0</v>
      </c>
      <c r="I40" s="741">
        <v>0</v>
      </c>
    </row>
    <row r="41" spans="1:10" s="740" customFormat="1">
      <c r="A41" s="735">
        <v>30</v>
      </c>
      <c r="B41" s="736" t="s">
        <v>904</v>
      </c>
      <c r="C41" s="741" t="s">
        <v>1148</v>
      </c>
      <c r="D41" s="741">
        <v>97</v>
      </c>
      <c r="E41" s="741">
        <v>0</v>
      </c>
      <c r="F41" s="741">
        <v>0</v>
      </c>
      <c r="G41" s="741">
        <v>0</v>
      </c>
      <c r="H41" s="741">
        <v>0</v>
      </c>
      <c r="I41" s="741">
        <v>0</v>
      </c>
    </row>
    <row r="42" spans="1:10" s="740" customFormat="1">
      <c r="A42" s="735">
        <v>31</v>
      </c>
      <c r="B42" s="736" t="s">
        <v>905</v>
      </c>
      <c r="C42" s="741" t="s">
        <v>1148</v>
      </c>
      <c r="D42" s="741">
        <v>1535</v>
      </c>
      <c r="E42" s="741">
        <v>0</v>
      </c>
      <c r="F42" s="741">
        <v>0</v>
      </c>
      <c r="G42" s="741">
        <v>174</v>
      </c>
      <c r="H42" s="741">
        <v>0</v>
      </c>
      <c r="I42" s="741">
        <v>0</v>
      </c>
    </row>
    <row r="43" spans="1:10" s="740" customFormat="1">
      <c r="A43" s="735">
        <v>32</v>
      </c>
      <c r="B43" s="736" t="s">
        <v>906</v>
      </c>
      <c r="C43" s="741" t="s">
        <v>1148</v>
      </c>
      <c r="D43" s="741">
        <v>1265</v>
      </c>
      <c r="E43" s="741">
        <v>0</v>
      </c>
      <c r="F43" s="741">
        <v>0</v>
      </c>
      <c r="G43" s="741">
        <v>0</v>
      </c>
      <c r="H43" s="741">
        <v>0</v>
      </c>
      <c r="I43" s="741">
        <v>0</v>
      </c>
    </row>
    <row r="44" spans="1:10" s="740" customFormat="1">
      <c r="A44" s="735">
        <v>33</v>
      </c>
      <c r="B44" s="736" t="s">
        <v>907</v>
      </c>
      <c r="C44" s="741" t="s">
        <v>1148</v>
      </c>
      <c r="D44" s="741">
        <v>2316</v>
      </c>
      <c r="E44" s="741">
        <v>0</v>
      </c>
      <c r="F44" s="741">
        <v>0</v>
      </c>
      <c r="G44" s="741">
        <v>0</v>
      </c>
      <c r="H44" s="741">
        <v>0</v>
      </c>
      <c r="I44" s="741">
        <v>11.58</v>
      </c>
    </row>
    <row r="45" spans="1:10" s="740" customFormat="1">
      <c r="A45" s="735">
        <v>34</v>
      </c>
      <c r="B45" s="736" t="s">
        <v>908</v>
      </c>
      <c r="C45" s="741">
        <v>0</v>
      </c>
      <c r="D45" s="741">
        <v>0</v>
      </c>
      <c r="E45" s="741">
        <v>0</v>
      </c>
      <c r="F45" s="741">
        <v>0</v>
      </c>
      <c r="G45" s="741">
        <v>0</v>
      </c>
      <c r="H45" s="741">
        <v>0</v>
      </c>
      <c r="I45" s="741">
        <v>0</v>
      </c>
    </row>
    <row r="46" spans="1:10" s="740" customFormat="1">
      <c r="A46" s="735">
        <v>35</v>
      </c>
      <c r="B46" s="736" t="s">
        <v>909</v>
      </c>
      <c r="C46" s="741" t="s">
        <v>1148</v>
      </c>
      <c r="D46" s="741">
        <v>2702</v>
      </c>
      <c r="E46" s="741">
        <v>0</v>
      </c>
      <c r="F46" s="741">
        <v>0</v>
      </c>
      <c r="G46" s="741">
        <v>0</v>
      </c>
      <c r="H46" s="741">
        <v>0</v>
      </c>
      <c r="I46" s="741">
        <v>0</v>
      </c>
    </row>
    <row r="47" spans="1:10" s="740" customFormat="1">
      <c r="A47" s="735">
        <v>36</v>
      </c>
      <c r="B47" s="736" t="s">
        <v>910</v>
      </c>
      <c r="C47" s="741">
        <v>0</v>
      </c>
      <c r="D47" s="741">
        <v>0</v>
      </c>
      <c r="E47" s="741">
        <v>0</v>
      </c>
      <c r="F47" s="741">
        <v>0</v>
      </c>
      <c r="G47" s="741">
        <v>0</v>
      </c>
      <c r="H47" s="741">
        <v>0</v>
      </c>
      <c r="I47" s="741">
        <v>0</v>
      </c>
    </row>
    <row r="48" spans="1:10" s="740" customFormat="1">
      <c r="A48" s="735">
        <v>37</v>
      </c>
      <c r="B48" s="736" t="s">
        <v>911</v>
      </c>
      <c r="C48" s="741" t="s">
        <v>1152</v>
      </c>
      <c r="D48" s="741">
        <v>3963</v>
      </c>
      <c r="E48" s="741">
        <v>0</v>
      </c>
      <c r="F48" s="741">
        <v>0</v>
      </c>
      <c r="G48" s="741">
        <v>0</v>
      </c>
      <c r="H48" s="741">
        <v>0</v>
      </c>
      <c r="I48" s="741">
        <v>0</v>
      </c>
    </row>
    <row r="49" spans="1:9" s="740" customFormat="1">
      <c r="A49" s="735">
        <v>38</v>
      </c>
      <c r="B49" s="736" t="s">
        <v>912</v>
      </c>
      <c r="C49" s="741" t="s">
        <v>1153</v>
      </c>
      <c r="D49" s="741">
        <v>1643</v>
      </c>
      <c r="E49" s="741">
        <v>0</v>
      </c>
      <c r="F49" s="741">
        <v>0</v>
      </c>
      <c r="G49" s="741">
        <v>0</v>
      </c>
      <c r="H49" s="741">
        <v>0</v>
      </c>
      <c r="I49" s="741">
        <v>0</v>
      </c>
    </row>
    <row r="50" spans="1:9" s="740" customFormat="1">
      <c r="A50" s="735">
        <v>39</v>
      </c>
      <c r="B50" s="736" t="s">
        <v>913</v>
      </c>
      <c r="C50" s="741" t="s">
        <v>1151</v>
      </c>
      <c r="D50" s="741">
        <v>2237</v>
      </c>
      <c r="E50" s="741">
        <v>0</v>
      </c>
      <c r="F50" s="741">
        <v>0</v>
      </c>
      <c r="G50" s="741">
        <v>0</v>
      </c>
      <c r="H50" s="741">
        <v>0</v>
      </c>
      <c r="I50" s="741">
        <v>0</v>
      </c>
    </row>
    <row r="51" spans="1:9" s="740" customFormat="1">
      <c r="A51" s="735">
        <v>40</v>
      </c>
      <c r="B51" s="736" t="s">
        <v>914</v>
      </c>
      <c r="C51" s="741" t="s">
        <v>1148</v>
      </c>
      <c r="D51" s="741">
        <v>2099</v>
      </c>
      <c r="E51" s="741">
        <v>0</v>
      </c>
      <c r="F51" s="741">
        <v>0</v>
      </c>
      <c r="G51" s="741">
        <v>0</v>
      </c>
      <c r="H51" s="741">
        <v>0</v>
      </c>
      <c r="I51" s="741">
        <v>0</v>
      </c>
    </row>
    <row r="52" spans="1:9" s="740" customFormat="1" ht="25.5">
      <c r="A52" s="735">
        <v>41</v>
      </c>
      <c r="B52" s="736" t="s">
        <v>915</v>
      </c>
      <c r="C52" s="744" t="s">
        <v>1154</v>
      </c>
      <c r="D52" s="741">
        <v>2158</v>
      </c>
      <c r="E52" s="741">
        <v>0</v>
      </c>
      <c r="F52" s="741">
        <v>0</v>
      </c>
      <c r="G52" s="741">
        <v>746</v>
      </c>
      <c r="H52" s="741">
        <v>0</v>
      </c>
      <c r="I52" s="741">
        <v>0</v>
      </c>
    </row>
    <row r="53" spans="1:9" s="740" customFormat="1">
      <c r="A53" s="735">
        <v>42</v>
      </c>
      <c r="B53" s="736" t="s">
        <v>916</v>
      </c>
      <c r="C53" s="741" t="s">
        <v>1148</v>
      </c>
      <c r="D53" s="741">
        <v>1431</v>
      </c>
      <c r="E53" s="741">
        <v>0</v>
      </c>
      <c r="F53" s="741">
        <v>0</v>
      </c>
      <c r="G53" s="741">
        <v>687</v>
      </c>
      <c r="H53" s="741">
        <v>0</v>
      </c>
      <c r="I53" s="741">
        <v>0</v>
      </c>
    </row>
    <row r="54" spans="1:9" s="740" customFormat="1">
      <c r="A54" s="735">
        <v>43</v>
      </c>
      <c r="B54" s="736" t="s">
        <v>917</v>
      </c>
      <c r="C54" s="741" t="s">
        <v>1148</v>
      </c>
      <c r="D54" s="741">
        <v>1265</v>
      </c>
      <c r="E54" s="741">
        <v>0</v>
      </c>
      <c r="F54" s="741">
        <v>0</v>
      </c>
      <c r="G54" s="741">
        <v>0</v>
      </c>
      <c r="H54" s="741">
        <v>0</v>
      </c>
      <c r="I54" s="741">
        <v>0</v>
      </c>
    </row>
    <row r="55" spans="1:9" s="740" customFormat="1">
      <c r="A55" s="735">
        <v>44</v>
      </c>
      <c r="B55" s="736" t="s">
        <v>918</v>
      </c>
      <c r="C55" s="741" t="s">
        <v>1148</v>
      </c>
      <c r="D55" s="741">
        <v>1113</v>
      </c>
      <c r="E55" s="741">
        <v>0</v>
      </c>
      <c r="F55" s="741">
        <v>0</v>
      </c>
      <c r="G55" s="741">
        <v>0</v>
      </c>
      <c r="H55" s="741">
        <v>0</v>
      </c>
      <c r="I55" s="741">
        <v>0</v>
      </c>
    </row>
    <row r="56" spans="1:9" s="740" customFormat="1">
      <c r="A56" s="735">
        <v>45</v>
      </c>
      <c r="B56" s="736" t="s">
        <v>919</v>
      </c>
      <c r="C56" s="741" t="s">
        <v>1148</v>
      </c>
      <c r="D56" s="741">
        <v>84</v>
      </c>
      <c r="E56" s="741">
        <v>0</v>
      </c>
      <c r="F56" s="741">
        <v>0</v>
      </c>
      <c r="G56" s="741">
        <v>0</v>
      </c>
      <c r="H56" s="741">
        <v>0</v>
      </c>
      <c r="I56" s="741">
        <v>0</v>
      </c>
    </row>
    <row r="57" spans="1:9" s="740" customFormat="1">
      <c r="A57" s="735">
        <v>46</v>
      </c>
      <c r="B57" s="736" t="s">
        <v>920</v>
      </c>
      <c r="C57" s="741" t="s">
        <v>1151</v>
      </c>
      <c r="D57" s="741">
        <v>28</v>
      </c>
      <c r="E57" s="741">
        <v>0</v>
      </c>
      <c r="F57" s="741">
        <v>0</v>
      </c>
      <c r="G57" s="741">
        <v>0</v>
      </c>
      <c r="H57" s="741">
        <v>0</v>
      </c>
      <c r="I57" s="741">
        <v>0</v>
      </c>
    </row>
    <row r="58" spans="1:9" s="740" customFormat="1">
      <c r="A58" s="735">
        <v>47</v>
      </c>
      <c r="B58" s="736" t="s">
        <v>921</v>
      </c>
      <c r="C58" s="741" t="s">
        <v>1151</v>
      </c>
      <c r="D58" s="741">
        <v>2031</v>
      </c>
      <c r="E58" s="741">
        <v>0</v>
      </c>
      <c r="F58" s="741">
        <v>0</v>
      </c>
      <c r="G58" s="741">
        <v>0</v>
      </c>
      <c r="H58" s="741">
        <v>0</v>
      </c>
      <c r="I58" s="741">
        <v>0</v>
      </c>
    </row>
    <row r="59" spans="1:9" s="740" customFormat="1">
      <c r="A59" s="735">
        <v>48</v>
      </c>
      <c r="B59" s="736" t="s">
        <v>922</v>
      </c>
      <c r="C59" s="741">
        <v>0</v>
      </c>
      <c r="D59" s="741">
        <v>0</v>
      </c>
      <c r="E59" s="741">
        <v>0</v>
      </c>
      <c r="F59" s="741">
        <v>0</v>
      </c>
      <c r="G59" s="741">
        <v>0</v>
      </c>
      <c r="H59" s="741">
        <v>0</v>
      </c>
      <c r="I59" s="741">
        <v>0</v>
      </c>
    </row>
    <row r="60" spans="1:9">
      <c r="A60" s="735">
        <v>49</v>
      </c>
      <c r="B60" s="736" t="s">
        <v>923</v>
      </c>
      <c r="C60" s="741">
        <v>0</v>
      </c>
      <c r="D60" s="741">
        <v>0</v>
      </c>
      <c r="E60" s="741">
        <v>0</v>
      </c>
      <c r="F60" s="741">
        <v>0</v>
      </c>
      <c r="G60" s="741">
        <v>0</v>
      </c>
      <c r="H60" s="741">
        <v>0</v>
      </c>
      <c r="I60" s="741">
        <v>0</v>
      </c>
    </row>
    <row r="61" spans="1:9" s="740" customFormat="1">
      <c r="A61" s="735">
        <v>50</v>
      </c>
      <c r="B61" s="736" t="s">
        <v>924</v>
      </c>
      <c r="C61" s="741">
        <v>0</v>
      </c>
      <c r="D61" s="741">
        <v>0</v>
      </c>
      <c r="E61" s="741">
        <v>0</v>
      </c>
      <c r="F61" s="741">
        <v>0</v>
      </c>
      <c r="G61" s="741">
        <v>0</v>
      </c>
      <c r="H61" s="741">
        <v>0</v>
      </c>
      <c r="I61" s="741">
        <v>0</v>
      </c>
    </row>
    <row r="62" spans="1:9" s="740" customFormat="1">
      <c r="A62" s="735">
        <v>51</v>
      </c>
      <c r="B62" s="736" t="s">
        <v>925</v>
      </c>
      <c r="C62" s="741" t="s">
        <v>1149</v>
      </c>
      <c r="D62" s="741">
        <v>151</v>
      </c>
      <c r="E62" s="741">
        <v>0</v>
      </c>
      <c r="F62" s="741">
        <v>0</v>
      </c>
      <c r="G62" s="741">
        <v>0</v>
      </c>
      <c r="H62" s="741">
        <v>0</v>
      </c>
      <c r="I62" s="741">
        <v>0</v>
      </c>
    </row>
    <row r="63" spans="1:9">
      <c r="A63" s="1202" t="s">
        <v>38</v>
      </c>
      <c r="B63" s="1203"/>
      <c r="C63" s="919"/>
      <c r="D63" s="919">
        <f>SUM(D12:D62)</f>
        <v>58470</v>
      </c>
      <c r="E63" s="919">
        <f t="shared" ref="E63:I63" si="0">SUM(E12:E62)</f>
        <v>0</v>
      </c>
      <c r="F63" s="919">
        <f t="shared" si="0"/>
        <v>883</v>
      </c>
      <c r="G63" s="919">
        <f t="shared" si="0"/>
        <v>2421</v>
      </c>
      <c r="H63" s="919">
        <f t="shared" si="0"/>
        <v>0</v>
      </c>
      <c r="I63" s="919">
        <f t="shared" si="0"/>
        <v>26.03</v>
      </c>
    </row>
    <row r="66" spans="1:8">
      <c r="A66" t="s">
        <v>23</v>
      </c>
    </row>
    <row r="68" spans="1:8">
      <c r="G68" s="745" t="s">
        <v>13</v>
      </c>
    </row>
    <row r="69" spans="1:8">
      <c r="F69" s="1072" t="s">
        <v>14</v>
      </c>
      <c r="G69" s="1072"/>
      <c r="H69" s="1072"/>
    </row>
    <row r="70" spans="1:8">
      <c r="F70" s="1072" t="s">
        <v>88</v>
      </c>
      <c r="G70" s="1072"/>
      <c r="H70" s="1072"/>
    </row>
    <row r="71" spans="1:8">
      <c r="G71" s="626" t="s">
        <v>85</v>
      </c>
    </row>
  </sheetData>
  <autoFilter ref="A11:J63"/>
  <mergeCells count="18">
    <mergeCell ref="F69:H69"/>
    <mergeCell ref="F70:H70"/>
    <mergeCell ref="H7:H10"/>
    <mergeCell ref="I7:I10"/>
    <mergeCell ref="E8:E10"/>
    <mergeCell ref="F8:F10"/>
    <mergeCell ref="G8:G10"/>
    <mergeCell ref="A63:B63"/>
    <mergeCell ref="H1:I1"/>
    <mergeCell ref="C2:G2"/>
    <mergeCell ref="B3:G3"/>
    <mergeCell ref="C5:H5"/>
    <mergeCell ref="G6:I6"/>
    <mergeCell ref="A7:A10"/>
    <mergeCell ref="B7:B10"/>
    <mergeCell ref="C7:C10"/>
    <mergeCell ref="D7:D10"/>
    <mergeCell ref="E7:G7"/>
  </mergeCells>
  <printOptions horizontalCentered="1"/>
  <pageMargins left="0.17" right="0.17" top="0.23622047244094499" bottom="0" header="0.17" footer="0.17"/>
  <pageSetup paperSize="9" scale="97" orientation="landscape" r:id="rId1"/>
  <rowBreaks count="1" manualBreakCount="1">
    <brk id="36" max="8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view="pageBreakPreview" zoomScale="120" zoomScaleNormal="110" zoomScaleSheetLayoutView="120" workbookViewId="0">
      <pane ySplit="8" topLeftCell="A27" activePane="bottomLeft" state="frozen"/>
      <selection pane="bottomLeft" activeCell="F26" sqref="F26"/>
    </sheetView>
  </sheetViews>
  <sheetFormatPr defaultRowHeight="12.75"/>
  <cols>
    <col min="1" max="1" width="9.140625" style="343"/>
    <col min="2" max="2" width="10.140625" style="343" customWidth="1"/>
    <col min="3" max="3" width="9.140625" style="343"/>
    <col min="4" max="4" width="12.140625" style="343" customWidth="1"/>
    <col min="5" max="5" width="9.140625" style="343"/>
    <col min="6" max="6" width="11.5703125" style="343" customWidth="1"/>
    <col min="7" max="7" width="10.42578125" style="343" customWidth="1"/>
    <col min="8" max="8" width="20.28515625" style="343" customWidth="1"/>
    <col min="9" max="9" width="10.42578125" style="343" customWidth="1"/>
    <col min="10" max="10" width="22.85546875" style="343" customWidth="1"/>
    <col min="11" max="16384" width="9.140625" style="343"/>
  </cols>
  <sheetData>
    <row r="1" spans="1:10" ht="18">
      <c r="A1" s="1210" t="s">
        <v>0</v>
      </c>
      <c r="B1" s="1210"/>
      <c r="C1" s="1210"/>
      <c r="D1" s="1210"/>
      <c r="E1" s="1210"/>
      <c r="F1" s="1210"/>
      <c r="G1" s="1210"/>
      <c r="H1" s="1210"/>
      <c r="I1" s="341"/>
      <c r="J1" s="342" t="s">
        <v>540</v>
      </c>
    </row>
    <row r="2" spans="1:10" ht="21">
      <c r="A2" s="1211" t="s">
        <v>734</v>
      </c>
      <c r="B2" s="1211"/>
      <c r="C2" s="1211"/>
      <c r="D2" s="1211"/>
      <c r="E2" s="1211"/>
      <c r="F2" s="1211"/>
      <c r="G2" s="1211"/>
      <c r="H2" s="1211"/>
      <c r="I2" s="1211"/>
      <c r="J2" s="1211"/>
    </row>
    <row r="3" spans="1:10" ht="15">
      <c r="A3" s="344"/>
      <c r="B3" s="344"/>
      <c r="C3" s="344"/>
      <c r="D3" s="344"/>
      <c r="E3" s="344"/>
      <c r="F3" s="344"/>
      <c r="G3" s="344"/>
      <c r="H3" s="344"/>
      <c r="I3" s="344"/>
    </row>
    <row r="4" spans="1:10" ht="18">
      <c r="A4" s="1210" t="s">
        <v>539</v>
      </c>
      <c r="B4" s="1210"/>
      <c r="C4" s="1210"/>
      <c r="D4" s="1210"/>
      <c r="E4" s="1210"/>
      <c r="F4" s="1210"/>
      <c r="G4" s="1210"/>
      <c r="H4" s="1210"/>
      <c r="I4" s="1210"/>
    </row>
    <row r="5" spans="1:10" ht="15">
      <c r="A5" s="990" t="s">
        <v>999</v>
      </c>
      <c r="B5" s="990"/>
      <c r="C5" s="990"/>
      <c r="D5" s="345"/>
      <c r="E5" s="345"/>
      <c r="F5" s="345"/>
      <c r="G5" s="345"/>
      <c r="H5" s="345"/>
      <c r="I5" s="1212" t="s">
        <v>814</v>
      </c>
      <c r="J5" s="1213"/>
    </row>
    <row r="6" spans="1:10" ht="25.5" customHeight="1">
      <c r="A6" s="1214" t="s">
        <v>2</v>
      </c>
      <c r="B6" s="1214" t="s">
        <v>392</v>
      </c>
      <c r="C6" s="1118" t="s">
        <v>393</v>
      </c>
      <c r="D6" s="1118"/>
      <c r="E6" s="1118"/>
      <c r="F6" s="1214" t="s">
        <v>396</v>
      </c>
      <c r="G6" s="1214"/>
      <c r="H6" s="1214"/>
      <c r="I6" s="1214"/>
      <c r="J6" s="1214" t="s">
        <v>400</v>
      </c>
    </row>
    <row r="7" spans="1:10" ht="63" customHeight="1">
      <c r="A7" s="1214"/>
      <c r="B7" s="1214"/>
      <c r="C7" s="346" t="s">
        <v>103</v>
      </c>
      <c r="D7" s="346" t="s">
        <v>394</v>
      </c>
      <c r="E7" s="346" t="s">
        <v>395</v>
      </c>
      <c r="F7" s="347" t="s">
        <v>397</v>
      </c>
      <c r="G7" s="347" t="s">
        <v>398</v>
      </c>
      <c r="H7" s="347" t="s">
        <v>399</v>
      </c>
      <c r="I7" s="347" t="s">
        <v>48</v>
      </c>
      <c r="J7" s="1214"/>
    </row>
    <row r="8" spans="1:10" ht="20.100000000000001" customHeight="1">
      <c r="A8" s="348" t="s">
        <v>260</v>
      </c>
      <c r="B8" s="348">
        <v>2</v>
      </c>
      <c r="C8" s="349">
        <v>3</v>
      </c>
      <c r="D8" s="348" t="s">
        <v>263</v>
      </c>
      <c r="E8" s="348" t="s">
        <v>264</v>
      </c>
      <c r="F8" s="348" t="s">
        <v>267</v>
      </c>
      <c r="G8" s="348" t="s">
        <v>286</v>
      </c>
      <c r="H8" s="348" t="s">
        <v>287</v>
      </c>
      <c r="I8" s="348" t="s">
        <v>288</v>
      </c>
      <c r="J8" s="348" t="s">
        <v>316</v>
      </c>
    </row>
    <row r="9" spans="1:10" ht="20.100000000000001" customHeight="1">
      <c r="A9" s="350">
        <v>1</v>
      </c>
      <c r="B9" s="351">
        <v>0</v>
      </c>
      <c r="C9" s="352">
        <v>0</v>
      </c>
      <c r="D9" s="351" t="s">
        <v>875</v>
      </c>
      <c r="E9" s="353">
        <v>946</v>
      </c>
      <c r="F9" s="354">
        <v>0</v>
      </c>
      <c r="G9" s="354">
        <v>0</v>
      </c>
      <c r="H9" s="354">
        <v>0</v>
      </c>
      <c r="I9" s="354">
        <v>0</v>
      </c>
      <c r="J9" s="354">
        <v>0</v>
      </c>
    </row>
    <row r="10" spans="1:10" ht="20.100000000000001" customHeight="1">
      <c r="A10" s="350">
        <v>2</v>
      </c>
      <c r="B10" s="351">
        <v>0</v>
      </c>
      <c r="C10" s="352">
        <v>0</v>
      </c>
      <c r="D10" s="355" t="s">
        <v>876</v>
      </c>
      <c r="E10" s="353">
        <v>2307</v>
      </c>
      <c r="F10" s="354">
        <v>0</v>
      </c>
      <c r="G10" s="354">
        <v>0</v>
      </c>
      <c r="H10" s="354">
        <v>0</v>
      </c>
      <c r="I10" s="354">
        <v>0</v>
      </c>
      <c r="J10" s="354">
        <v>0</v>
      </c>
    </row>
    <row r="11" spans="1:10" ht="20.100000000000001" customHeight="1">
      <c r="A11" s="350">
        <v>3</v>
      </c>
      <c r="B11" s="351">
        <v>0</v>
      </c>
      <c r="C11" s="352">
        <v>0</v>
      </c>
      <c r="D11" s="355" t="s">
        <v>1020</v>
      </c>
      <c r="E11" s="353">
        <v>1555</v>
      </c>
      <c r="F11" s="354">
        <v>0</v>
      </c>
      <c r="G11" s="354">
        <v>0</v>
      </c>
      <c r="H11" s="354">
        <v>0</v>
      </c>
      <c r="I11" s="354">
        <v>0</v>
      </c>
      <c r="J11" s="354">
        <v>0</v>
      </c>
    </row>
    <row r="12" spans="1:10" ht="20.100000000000001" customHeight="1">
      <c r="A12" s="350">
        <v>4</v>
      </c>
      <c r="B12" s="351">
        <v>0</v>
      </c>
      <c r="C12" s="352">
        <v>0</v>
      </c>
      <c r="D12" s="353" t="s">
        <v>878</v>
      </c>
      <c r="E12" s="353">
        <v>1532</v>
      </c>
      <c r="F12" s="354">
        <v>0</v>
      </c>
      <c r="G12" s="354">
        <v>0</v>
      </c>
      <c r="H12" s="354">
        <v>0</v>
      </c>
      <c r="I12" s="354">
        <v>0</v>
      </c>
      <c r="J12" s="354">
        <v>0</v>
      </c>
    </row>
    <row r="13" spans="1:10" ht="20.100000000000001" customHeight="1">
      <c r="A13" s="350">
        <v>5</v>
      </c>
      <c r="B13" s="351">
        <v>0</v>
      </c>
      <c r="C13" s="352">
        <v>0</v>
      </c>
      <c r="D13" s="355" t="s">
        <v>879</v>
      </c>
      <c r="E13" s="353">
        <v>3024</v>
      </c>
      <c r="F13" s="354">
        <v>0</v>
      </c>
      <c r="G13" s="354">
        <v>0</v>
      </c>
      <c r="H13" s="354">
        <v>0</v>
      </c>
      <c r="I13" s="354">
        <v>0</v>
      </c>
      <c r="J13" s="354">
        <v>0</v>
      </c>
    </row>
    <row r="14" spans="1:10" ht="20.100000000000001" customHeight="1">
      <c r="A14" s="350">
        <v>6</v>
      </c>
      <c r="B14" s="351">
        <v>0</v>
      </c>
      <c r="C14" s="352">
        <v>0</v>
      </c>
      <c r="D14" s="353" t="s">
        <v>880</v>
      </c>
      <c r="E14" s="353">
        <v>2751</v>
      </c>
      <c r="F14" s="354">
        <v>2751</v>
      </c>
      <c r="G14" s="354">
        <v>0</v>
      </c>
      <c r="H14" s="354">
        <v>0</v>
      </c>
      <c r="I14" s="354">
        <v>0</v>
      </c>
      <c r="J14" s="354">
        <v>0</v>
      </c>
    </row>
    <row r="15" spans="1:10" ht="20.100000000000001" customHeight="1">
      <c r="A15" s="350">
        <v>7</v>
      </c>
      <c r="B15" s="351">
        <v>0</v>
      </c>
      <c r="C15" s="352">
        <v>0</v>
      </c>
      <c r="D15" s="353" t="s">
        <v>881</v>
      </c>
      <c r="E15" s="353">
        <v>2854</v>
      </c>
      <c r="F15" s="354">
        <v>0</v>
      </c>
      <c r="G15" s="354">
        <v>0</v>
      </c>
      <c r="H15" s="354">
        <v>0</v>
      </c>
      <c r="I15" s="354">
        <v>0</v>
      </c>
      <c r="J15" s="354">
        <v>0</v>
      </c>
    </row>
    <row r="16" spans="1:10" ht="20.100000000000001" customHeight="1">
      <c r="A16" s="350">
        <v>8</v>
      </c>
      <c r="B16" s="351">
        <v>0</v>
      </c>
      <c r="C16" s="352">
        <v>0</v>
      </c>
      <c r="D16" s="353" t="s">
        <v>1021</v>
      </c>
      <c r="E16" s="353">
        <v>2491</v>
      </c>
      <c r="F16" s="354">
        <v>0</v>
      </c>
      <c r="G16" s="354">
        <v>2491</v>
      </c>
      <c r="H16" s="354">
        <v>0</v>
      </c>
      <c r="I16" s="354">
        <v>0</v>
      </c>
      <c r="J16" s="354">
        <v>12500</v>
      </c>
    </row>
    <row r="17" spans="1:13" ht="20.100000000000001" customHeight="1">
      <c r="A17" s="350">
        <v>9</v>
      </c>
      <c r="B17" s="351">
        <v>0</v>
      </c>
      <c r="C17" s="352">
        <v>0</v>
      </c>
      <c r="D17" s="353" t="s">
        <v>883</v>
      </c>
      <c r="E17" s="353">
        <v>1770</v>
      </c>
      <c r="F17" s="354">
        <v>0</v>
      </c>
      <c r="G17" s="354">
        <v>0</v>
      </c>
      <c r="H17" s="354">
        <v>0</v>
      </c>
      <c r="I17" s="354">
        <v>0</v>
      </c>
      <c r="J17" s="354">
        <v>0</v>
      </c>
    </row>
    <row r="18" spans="1:13" ht="20.100000000000001" customHeight="1">
      <c r="A18" s="350">
        <v>10</v>
      </c>
      <c r="B18" s="351">
        <v>0</v>
      </c>
      <c r="C18" s="356">
        <v>0</v>
      </c>
      <c r="D18" s="353" t="s">
        <v>884</v>
      </c>
      <c r="E18" s="353">
        <v>722</v>
      </c>
      <c r="F18" s="357">
        <v>0</v>
      </c>
      <c r="G18" s="357">
        <v>25</v>
      </c>
      <c r="H18" s="357">
        <v>0</v>
      </c>
      <c r="I18" s="357">
        <v>0</v>
      </c>
      <c r="J18" s="357">
        <v>0</v>
      </c>
    </row>
    <row r="19" spans="1:13" ht="20.100000000000001" customHeight="1">
      <c r="A19" s="350">
        <v>11</v>
      </c>
      <c r="B19" s="351">
        <v>0</v>
      </c>
      <c r="C19" s="356">
        <v>0</v>
      </c>
      <c r="D19" s="353" t="s">
        <v>1022</v>
      </c>
      <c r="E19" s="353">
        <v>2675</v>
      </c>
      <c r="F19" s="357">
        <v>0</v>
      </c>
      <c r="G19" s="357">
        <v>0</v>
      </c>
      <c r="H19" s="357">
        <v>0</v>
      </c>
      <c r="I19" s="357">
        <v>0</v>
      </c>
      <c r="J19" s="357">
        <v>0</v>
      </c>
    </row>
    <row r="20" spans="1:13" ht="20.100000000000001" customHeight="1">
      <c r="A20" s="350">
        <v>12</v>
      </c>
      <c r="B20" s="351">
        <v>0</v>
      </c>
      <c r="C20" s="356">
        <v>0</v>
      </c>
      <c r="D20" s="353" t="s">
        <v>886</v>
      </c>
      <c r="E20" s="353">
        <v>3680</v>
      </c>
      <c r="F20" s="357">
        <v>0</v>
      </c>
      <c r="G20" s="357">
        <v>136</v>
      </c>
      <c r="H20" s="357">
        <v>0</v>
      </c>
      <c r="I20" s="357">
        <v>0</v>
      </c>
      <c r="J20" s="357">
        <v>0</v>
      </c>
    </row>
    <row r="21" spans="1:13" ht="20.100000000000001" customHeight="1">
      <c r="A21" s="350">
        <v>13</v>
      </c>
      <c r="B21" s="351">
        <v>0</v>
      </c>
      <c r="C21" s="356">
        <v>0</v>
      </c>
      <c r="D21" s="353" t="s">
        <v>887</v>
      </c>
      <c r="E21" s="353">
        <v>1999</v>
      </c>
      <c r="F21" s="357">
        <v>0</v>
      </c>
      <c r="G21" s="357">
        <v>0</v>
      </c>
      <c r="H21" s="357">
        <v>0</v>
      </c>
      <c r="I21" s="357">
        <v>0</v>
      </c>
      <c r="J21" s="357">
        <v>0</v>
      </c>
    </row>
    <row r="22" spans="1:13" ht="20.100000000000001" customHeight="1">
      <c r="A22" s="350">
        <v>14</v>
      </c>
      <c r="B22" s="351">
        <v>0</v>
      </c>
      <c r="C22" s="356">
        <v>0</v>
      </c>
      <c r="D22" s="353" t="s">
        <v>1023</v>
      </c>
      <c r="E22" s="353">
        <v>1203</v>
      </c>
      <c r="F22" s="357">
        <v>0</v>
      </c>
      <c r="G22" s="357">
        <v>0</v>
      </c>
      <c r="H22" s="357">
        <v>1203</v>
      </c>
      <c r="I22" s="357">
        <v>0</v>
      </c>
      <c r="J22" s="357">
        <v>0</v>
      </c>
      <c r="M22" s="358" t="s">
        <v>401</v>
      </c>
    </row>
    <row r="23" spans="1:13" ht="20.100000000000001" customHeight="1">
      <c r="A23" s="350">
        <v>15</v>
      </c>
      <c r="B23" s="351">
        <v>0</v>
      </c>
      <c r="C23" s="356">
        <v>0</v>
      </c>
      <c r="D23" s="353" t="s">
        <v>889</v>
      </c>
      <c r="E23" s="353">
        <v>2076</v>
      </c>
      <c r="F23" s="357">
        <v>0</v>
      </c>
      <c r="G23" s="357">
        <v>0</v>
      </c>
      <c r="H23" s="357">
        <v>0</v>
      </c>
      <c r="I23" s="357">
        <v>0</v>
      </c>
      <c r="J23" s="357">
        <v>0</v>
      </c>
    </row>
    <row r="24" spans="1:13" ht="20.100000000000001" customHeight="1">
      <c r="A24" s="350">
        <v>16</v>
      </c>
      <c r="B24" s="351">
        <v>0</v>
      </c>
      <c r="C24" s="356">
        <v>0</v>
      </c>
      <c r="D24" s="353" t="s">
        <v>1024</v>
      </c>
      <c r="E24" s="353">
        <v>3818</v>
      </c>
      <c r="F24" s="357">
        <v>0</v>
      </c>
      <c r="G24" s="357">
        <v>0</v>
      </c>
      <c r="H24" s="357">
        <v>0</v>
      </c>
      <c r="I24" s="357">
        <v>0</v>
      </c>
      <c r="J24" s="357">
        <v>0</v>
      </c>
    </row>
    <row r="25" spans="1:13" ht="20.100000000000001" customHeight="1">
      <c r="A25" s="350">
        <v>17</v>
      </c>
      <c r="B25" s="351">
        <v>0</v>
      </c>
      <c r="C25" s="356">
        <v>0</v>
      </c>
      <c r="D25" s="353" t="s">
        <v>891</v>
      </c>
      <c r="E25" s="353">
        <v>1830</v>
      </c>
      <c r="F25" s="357">
        <v>0</v>
      </c>
      <c r="G25" s="357">
        <v>0</v>
      </c>
      <c r="H25" s="357">
        <v>0</v>
      </c>
      <c r="I25" s="357">
        <v>0</v>
      </c>
      <c r="J25" s="357">
        <v>0</v>
      </c>
    </row>
    <row r="26" spans="1:13" ht="20.100000000000001" customHeight="1">
      <c r="A26" s="350">
        <v>18</v>
      </c>
      <c r="B26" s="351">
        <v>0</v>
      </c>
      <c r="C26" s="356">
        <v>0</v>
      </c>
      <c r="D26" s="353" t="s">
        <v>892</v>
      </c>
      <c r="E26" s="353">
        <v>2288</v>
      </c>
      <c r="F26" s="357">
        <v>0</v>
      </c>
      <c r="G26" s="357">
        <v>0</v>
      </c>
      <c r="H26" s="357">
        <v>0</v>
      </c>
      <c r="I26" s="357">
        <v>0</v>
      </c>
      <c r="J26" s="357">
        <v>0</v>
      </c>
    </row>
    <row r="27" spans="1:13" ht="20.100000000000001" customHeight="1">
      <c r="A27" s="350">
        <v>19</v>
      </c>
      <c r="B27" s="351">
        <v>0</v>
      </c>
      <c r="C27" s="356">
        <v>0</v>
      </c>
      <c r="D27" s="362" t="s">
        <v>893</v>
      </c>
      <c r="E27" s="353">
        <v>1908</v>
      </c>
      <c r="F27" s="357">
        <v>0</v>
      </c>
      <c r="G27" s="357">
        <v>0</v>
      </c>
      <c r="H27" s="357">
        <v>0</v>
      </c>
      <c r="I27" s="357">
        <v>0</v>
      </c>
      <c r="J27" s="357">
        <v>0</v>
      </c>
    </row>
    <row r="28" spans="1:13" ht="20.100000000000001" customHeight="1">
      <c r="A28" s="350">
        <v>20</v>
      </c>
      <c r="B28" s="351">
        <v>0</v>
      </c>
      <c r="C28" s="356">
        <v>0</v>
      </c>
      <c r="D28" s="353" t="s">
        <v>894</v>
      </c>
      <c r="E28" s="353">
        <v>821</v>
      </c>
      <c r="F28" s="357">
        <v>0</v>
      </c>
      <c r="G28" s="357">
        <v>0</v>
      </c>
      <c r="H28" s="357">
        <v>0</v>
      </c>
      <c r="I28" s="357">
        <v>0</v>
      </c>
      <c r="J28" s="357">
        <v>0</v>
      </c>
    </row>
    <row r="29" spans="1:13" ht="20.100000000000001" customHeight="1">
      <c r="A29" s="350">
        <v>21</v>
      </c>
      <c r="B29" s="351">
        <v>0</v>
      </c>
      <c r="C29" s="356">
        <v>0</v>
      </c>
      <c r="D29" s="353" t="s">
        <v>1025</v>
      </c>
      <c r="E29" s="353">
        <v>1668</v>
      </c>
      <c r="F29" s="357">
        <v>280</v>
      </c>
      <c r="G29" s="357">
        <v>1668</v>
      </c>
      <c r="H29" s="357">
        <v>409</v>
      </c>
      <c r="I29" s="357">
        <v>0</v>
      </c>
      <c r="J29" s="357">
        <v>3500</v>
      </c>
    </row>
    <row r="30" spans="1:13" ht="20.100000000000001" customHeight="1">
      <c r="A30" s="350">
        <v>22</v>
      </c>
      <c r="B30" s="351">
        <v>0</v>
      </c>
      <c r="C30" s="356">
        <v>0</v>
      </c>
      <c r="D30" s="353" t="s">
        <v>896</v>
      </c>
      <c r="E30" s="353">
        <v>1674</v>
      </c>
      <c r="F30" s="357">
        <v>0</v>
      </c>
      <c r="G30" s="357">
        <v>90</v>
      </c>
      <c r="H30" s="357">
        <v>171</v>
      </c>
      <c r="I30" s="357">
        <v>0</v>
      </c>
      <c r="J30" s="357">
        <v>25303</v>
      </c>
    </row>
    <row r="31" spans="1:13" ht="20.100000000000001" customHeight="1">
      <c r="A31" s="350">
        <v>23</v>
      </c>
      <c r="B31" s="351">
        <v>0</v>
      </c>
      <c r="C31" s="356">
        <v>0</v>
      </c>
      <c r="D31" s="353" t="s">
        <v>1026</v>
      </c>
      <c r="E31" s="353">
        <v>2362</v>
      </c>
      <c r="F31" s="357">
        <v>0</v>
      </c>
      <c r="G31" s="357">
        <v>0</v>
      </c>
      <c r="H31" s="357">
        <v>0</v>
      </c>
      <c r="I31" s="357">
        <v>0</v>
      </c>
      <c r="J31" s="357">
        <v>0</v>
      </c>
    </row>
    <row r="32" spans="1:13" ht="20.100000000000001" customHeight="1">
      <c r="A32" s="350">
        <v>24</v>
      </c>
      <c r="B32" s="351">
        <v>0</v>
      </c>
      <c r="C32" s="356">
        <v>0</v>
      </c>
      <c r="D32" s="353" t="s">
        <v>898</v>
      </c>
      <c r="E32" s="353">
        <v>2432</v>
      </c>
      <c r="F32" s="357">
        <v>8</v>
      </c>
      <c r="G32" s="357">
        <v>6</v>
      </c>
      <c r="H32" s="357">
        <v>153</v>
      </c>
      <c r="I32" s="357">
        <v>40</v>
      </c>
      <c r="J32" s="357">
        <v>0</v>
      </c>
    </row>
    <row r="33" spans="1:10" ht="20.100000000000001" customHeight="1">
      <c r="A33" s="350">
        <v>25</v>
      </c>
      <c r="B33" s="351">
        <v>0</v>
      </c>
      <c r="C33" s="356">
        <v>0</v>
      </c>
      <c r="D33" s="353" t="s">
        <v>899</v>
      </c>
      <c r="E33" s="353">
        <v>1836</v>
      </c>
      <c r="F33" s="357">
        <v>0</v>
      </c>
      <c r="G33" s="357">
        <v>0</v>
      </c>
      <c r="H33" s="357">
        <v>0</v>
      </c>
      <c r="I33" s="357">
        <v>0</v>
      </c>
      <c r="J33" s="357">
        <v>0</v>
      </c>
    </row>
    <row r="34" spans="1:10" ht="20.100000000000001" customHeight="1">
      <c r="A34" s="350">
        <v>26</v>
      </c>
      <c r="B34" s="351">
        <v>0</v>
      </c>
      <c r="C34" s="356">
        <v>0</v>
      </c>
      <c r="D34" s="353" t="s">
        <v>900</v>
      </c>
      <c r="E34" s="353">
        <v>1590</v>
      </c>
      <c r="F34" s="357">
        <v>0</v>
      </c>
      <c r="G34" s="357">
        <v>0</v>
      </c>
      <c r="H34" s="357">
        <v>0</v>
      </c>
      <c r="I34" s="357">
        <v>0</v>
      </c>
      <c r="J34" s="357">
        <v>0</v>
      </c>
    </row>
    <row r="35" spans="1:10" ht="20.100000000000001" customHeight="1">
      <c r="A35" s="350">
        <v>27</v>
      </c>
      <c r="B35" s="351">
        <v>0</v>
      </c>
      <c r="C35" s="356">
        <v>0</v>
      </c>
      <c r="D35" s="353" t="s">
        <v>901</v>
      </c>
      <c r="E35" s="353">
        <v>3268</v>
      </c>
      <c r="F35" s="357">
        <v>0</v>
      </c>
      <c r="G35" s="357">
        <v>0</v>
      </c>
      <c r="H35" s="357">
        <v>0</v>
      </c>
      <c r="I35" s="357">
        <v>0</v>
      </c>
      <c r="J35" s="357">
        <v>0</v>
      </c>
    </row>
    <row r="36" spans="1:10" ht="20.100000000000001" customHeight="1">
      <c r="A36" s="350">
        <v>28</v>
      </c>
      <c r="B36" s="351">
        <v>0</v>
      </c>
      <c r="C36" s="356">
        <v>0</v>
      </c>
      <c r="D36" s="353" t="s">
        <v>902</v>
      </c>
      <c r="E36" s="353">
        <v>2695</v>
      </c>
      <c r="F36" s="357">
        <v>0</v>
      </c>
      <c r="G36" s="357">
        <v>0</v>
      </c>
      <c r="H36" s="357">
        <v>0</v>
      </c>
      <c r="I36" s="357">
        <v>0</v>
      </c>
      <c r="J36" s="357">
        <v>0</v>
      </c>
    </row>
    <row r="37" spans="1:10" ht="20.100000000000001" customHeight="1">
      <c r="A37" s="350">
        <v>29</v>
      </c>
      <c r="B37" s="351">
        <v>0</v>
      </c>
      <c r="C37" s="356">
        <v>0</v>
      </c>
      <c r="D37" s="353" t="s">
        <v>1027</v>
      </c>
      <c r="E37" s="353">
        <v>1827</v>
      </c>
      <c r="F37" s="357">
        <v>0</v>
      </c>
      <c r="G37" s="357">
        <v>0</v>
      </c>
      <c r="H37" s="357">
        <v>0</v>
      </c>
      <c r="I37" s="357">
        <v>0</v>
      </c>
      <c r="J37" s="357">
        <v>0</v>
      </c>
    </row>
    <row r="38" spans="1:10" ht="20.100000000000001" customHeight="1">
      <c r="A38" s="350">
        <v>30</v>
      </c>
      <c r="B38" s="351">
        <v>0</v>
      </c>
      <c r="C38" s="356">
        <v>0</v>
      </c>
      <c r="D38" s="353" t="s">
        <v>904</v>
      </c>
      <c r="E38" s="353">
        <v>2589</v>
      </c>
      <c r="F38" s="357">
        <v>0</v>
      </c>
      <c r="G38" s="357">
        <v>0</v>
      </c>
      <c r="H38" s="357">
        <v>0</v>
      </c>
      <c r="I38" s="357">
        <v>0</v>
      </c>
      <c r="J38" s="357">
        <v>0</v>
      </c>
    </row>
    <row r="39" spans="1:10" ht="20.100000000000001" customHeight="1">
      <c r="A39" s="350">
        <v>31</v>
      </c>
      <c r="B39" s="351">
        <v>0</v>
      </c>
      <c r="C39" s="356">
        <v>0</v>
      </c>
      <c r="D39" s="353" t="s">
        <v>905</v>
      </c>
      <c r="E39" s="353">
        <v>1710</v>
      </c>
      <c r="F39" s="357">
        <v>0</v>
      </c>
      <c r="G39" s="357">
        <v>0</v>
      </c>
      <c r="H39" s="357">
        <v>0</v>
      </c>
      <c r="I39" s="357">
        <v>0</v>
      </c>
      <c r="J39" s="357">
        <v>0</v>
      </c>
    </row>
    <row r="40" spans="1:10" ht="20.100000000000001" customHeight="1">
      <c r="A40" s="350">
        <v>32</v>
      </c>
      <c r="B40" s="351">
        <v>0</v>
      </c>
      <c r="C40" s="356">
        <v>0</v>
      </c>
      <c r="D40" s="353" t="s">
        <v>906</v>
      </c>
      <c r="E40" s="353">
        <v>1265</v>
      </c>
      <c r="F40" s="357">
        <v>0</v>
      </c>
      <c r="G40" s="357">
        <v>0</v>
      </c>
      <c r="H40" s="357">
        <v>1265</v>
      </c>
      <c r="I40" s="357">
        <v>0</v>
      </c>
      <c r="J40" s="357">
        <v>0</v>
      </c>
    </row>
    <row r="41" spans="1:10" ht="20.100000000000001" customHeight="1">
      <c r="A41" s="350">
        <v>33</v>
      </c>
      <c r="B41" s="351">
        <v>0</v>
      </c>
      <c r="C41" s="356">
        <v>0</v>
      </c>
      <c r="D41" s="353" t="s">
        <v>907</v>
      </c>
      <c r="E41" s="353">
        <v>2316</v>
      </c>
      <c r="F41" s="357">
        <v>0</v>
      </c>
      <c r="G41" s="357">
        <v>0</v>
      </c>
      <c r="H41" s="357">
        <v>0</v>
      </c>
      <c r="I41" s="357">
        <v>0</v>
      </c>
      <c r="J41" s="357">
        <v>0</v>
      </c>
    </row>
    <row r="42" spans="1:10" ht="20.100000000000001" customHeight="1">
      <c r="A42" s="350">
        <v>34</v>
      </c>
      <c r="B42" s="351">
        <v>0</v>
      </c>
      <c r="C42" s="356">
        <v>0</v>
      </c>
      <c r="D42" s="353" t="s">
        <v>908</v>
      </c>
      <c r="E42" s="353">
        <v>2534</v>
      </c>
      <c r="F42" s="357">
        <v>768</v>
      </c>
      <c r="G42" s="357">
        <v>0</v>
      </c>
      <c r="H42" s="357">
        <v>627</v>
      </c>
      <c r="I42" s="357">
        <v>0</v>
      </c>
      <c r="J42" s="357"/>
    </row>
    <row r="43" spans="1:10" ht="20.100000000000001" customHeight="1">
      <c r="A43" s="350">
        <v>35</v>
      </c>
      <c r="B43" s="351">
        <v>0</v>
      </c>
      <c r="C43" s="356">
        <v>0</v>
      </c>
      <c r="D43" s="353" t="s">
        <v>909</v>
      </c>
      <c r="E43" s="353">
        <v>2702</v>
      </c>
      <c r="F43" s="357">
        <v>0</v>
      </c>
      <c r="G43" s="357">
        <v>0</v>
      </c>
      <c r="H43" s="357">
        <v>0</v>
      </c>
      <c r="I43" s="357">
        <v>0</v>
      </c>
      <c r="J43" s="357">
        <v>0</v>
      </c>
    </row>
    <row r="44" spans="1:10" ht="20.100000000000001" customHeight="1">
      <c r="A44" s="350">
        <v>36</v>
      </c>
      <c r="B44" s="351">
        <v>0</v>
      </c>
      <c r="C44" s="356">
        <v>0</v>
      </c>
      <c r="D44" s="353" t="s">
        <v>910</v>
      </c>
      <c r="E44" s="353">
        <v>2160</v>
      </c>
      <c r="F44" s="357">
        <v>0</v>
      </c>
      <c r="G44" s="357">
        <v>0</v>
      </c>
      <c r="H44" s="357">
        <v>0</v>
      </c>
      <c r="I44" s="357">
        <v>0</v>
      </c>
      <c r="J44" s="357">
        <v>0</v>
      </c>
    </row>
    <row r="45" spans="1:10" ht="20.100000000000001" customHeight="1">
      <c r="A45" s="350">
        <v>37</v>
      </c>
      <c r="B45" s="351">
        <v>0</v>
      </c>
      <c r="C45" s="356">
        <v>0</v>
      </c>
      <c r="D45" s="353" t="s">
        <v>911</v>
      </c>
      <c r="E45" s="353">
        <v>3963</v>
      </c>
      <c r="F45" s="357">
        <v>0</v>
      </c>
      <c r="G45" s="357">
        <v>3963</v>
      </c>
      <c r="H45" s="357">
        <v>10</v>
      </c>
      <c r="I45" s="357">
        <v>0</v>
      </c>
      <c r="J45" s="361">
        <v>15000</v>
      </c>
    </row>
    <row r="46" spans="1:10" ht="20.100000000000001" customHeight="1">
      <c r="A46" s="350">
        <v>38</v>
      </c>
      <c r="B46" s="351">
        <v>0</v>
      </c>
      <c r="C46" s="356">
        <v>0</v>
      </c>
      <c r="D46" s="362" t="s">
        <v>912</v>
      </c>
      <c r="E46" s="353">
        <v>3140</v>
      </c>
      <c r="F46" s="357">
        <v>0</v>
      </c>
      <c r="G46" s="357">
        <v>0</v>
      </c>
      <c r="H46" s="357">
        <v>0</v>
      </c>
      <c r="I46" s="357">
        <v>0</v>
      </c>
      <c r="J46" s="357">
        <v>0</v>
      </c>
    </row>
    <row r="47" spans="1:10" ht="20.100000000000001" customHeight="1">
      <c r="A47" s="350">
        <v>39</v>
      </c>
      <c r="B47" s="351">
        <v>0</v>
      </c>
      <c r="C47" s="356">
        <v>0</v>
      </c>
      <c r="D47" s="353" t="s">
        <v>913</v>
      </c>
      <c r="E47" s="353">
        <v>3629</v>
      </c>
      <c r="F47" s="357">
        <v>0</v>
      </c>
      <c r="G47" s="357">
        <v>0</v>
      </c>
      <c r="H47" s="357">
        <v>0</v>
      </c>
      <c r="I47" s="357">
        <v>0</v>
      </c>
      <c r="J47" s="357">
        <v>0</v>
      </c>
    </row>
    <row r="48" spans="1:10" ht="20.100000000000001" customHeight="1">
      <c r="A48" s="350">
        <v>40</v>
      </c>
      <c r="B48" s="351">
        <v>0</v>
      </c>
      <c r="C48" s="356">
        <v>0</v>
      </c>
      <c r="D48" s="353" t="s">
        <v>914</v>
      </c>
      <c r="E48" s="353">
        <v>2099</v>
      </c>
      <c r="F48" s="357">
        <v>0</v>
      </c>
      <c r="G48" s="357">
        <v>0</v>
      </c>
      <c r="H48" s="357">
        <v>0</v>
      </c>
      <c r="I48" s="357">
        <v>0</v>
      </c>
      <c r="J48" s="357">
        <v>0</v>
      </c>
    </row>
    <row r="49" spans="1:10" ht="20.100000000000001" customHeight="1">
      <c r="A49" s="350">
        <v>41</v>
      </c>
      <c r="B49" s="351">
        <v>0</v>
      </c>
      <c r="C49" s="356">
        <v>0</v>
      </c>
      <c r="D49" s="353" t="s">
        <v>915</v>
      </c>
      <c r="E49" s="353">
        <v>2904</v>
      </c>
      <c r="F49" s="357">
        <v>0</v>
      </c>
      <c r="G49" s="357">
        <v>0</v>
      </c>
      <c r="H49" s="357">
        <v>0</v>
      </c>
      <c r="I49" s="357">
        <v>0</v>
      </c>
      <c r="J49" s="357">
        <v>0</v>
      </c>
    </row>
    <row r="50" spans="1:10" ht="20.100000000000001" customHeight="1">
      <c r="A50" s="350">
        <v>42</v>
      </c>
      <c r="B50" s="351">
        <v>0</v>
      </c>
      <c r="C50" s="356">
        <v>0</v>
      </c>
      <c r="D50" s="353" t="s">
        <v>916</v>
      </c>
      <c r="E50" s="353">
        <v>2118</v>
      </c>
      <c r="F50" s="357">
        <v>0</v>
      </c>
      <c r="G50" s="357">
        <v>0</v>
      </c>
      <c r="H50" s="357">
        <v>0</v>
      </c>
      <c r="I50" s="357">
        <v>0</v>
      </c>
      <c r="J50" s="357">
        <v>0</v>
      </c>
    </row>
    <row r="51" spans="1:10" ht="20.100000000000001" customHeight="1">
      <c r="A51" s="350">
        <v>43</v>
      </c>
      <c r="B51" s="351">
        <v>0</v>
      </c>
      <c r="C51" s="356">
        <v>0</v>
      </c>
      <c r="D51" s="353" t="s">
        <v>917</v>
      </c>
      <c r="E51" s="353">
        <v>1265</v>
      </c>
      <c r="F51" s="357">
        <v>0</v>
      </c>
      <c r="G51" s="357">
        <v>0</v>
      </c>
      <c r="H51" s="357">
        <v>0</v>
      </c>
      <c r="I51" s="357">
        <v>0</v>
      </c>
      <c r="J51" s="357">
        <v>0</v>
      </c>
    </row>
    <row r="52" spans="1:10" ht="20.100000000000001" customHeight="1">
      <c r="A52" s="350">
        <v>44</v>
      </c>
      <c r="B52" s="351">
        <v>0</v>
      </c>
      <c r="C52" s="356">
        <v>0</v>
      </c>
      <c r="D52" s="353" t="s">
        <v>918</v>
      </c>
      <c r="E52" s="353">
        <v>1234</v>
      </c>
      <c r="F52" s="357">
        <v>0</v>
      </c>
      <c r="G52" s="357">
        <v>0</v>
      </c>
      <c r="H52" s="357">
        <v>0</v>
      </c>
      <c r="I52" s="357">
        <v>0</v>
      </c>
      <c r="J52" s="357">
        <v>0</v>
      </c>
    </row>
    <row r="53" spans="1:10" ht="20.100000000000001" customHeight="1">
      <c r="A53" s="350">
        <v>45</v>
      </c>
      <c r="B53" s="351">
        <v>0</v>
      </c>
      <c r="C53" s="356">
        <v>0</v>
      </c>
      <c r="D53" s="353" t="s">
        <v>919</v>
      </c>
      <c r="E53" s="353">
        <v>2966</v>
      </c>
      <c r="F53" s="357">
        <v>0</v>
      </c>
      <c r="G53" s="357">
        <v>0</v>
      </c>
      <c r="H53" s="357">
        <v>0</v>
      </c>
      <c r="I53" s="357">
        <v>0</v>
      </c>
      <c r="J53" s="357">
        <v>0</v>
      </c>
    </row>
    <row r="54" spans="1:10" ht="20.100000000000001" customHeight="1">
      <c r="A54" s="350">
        <v>46</v>
      </c>
      <c r="B54" s="351">
        <v>0</v>
      </c>
      <c r="C54" s="356">
        <v>0</v>
      </c>
      <c r="D54" s="353" t="s">
        <v>920</v>
      </c>
      <c r="E54" s="353">
        <v>2275</v>
      </c>
      <c r="F54" s="357">
        <v>0</v>
      </c>
      <c r="G54" s="357">
        <v>0</v>
      </c>
      <c r="H54" s="357">
        <v>0</v>
      </c>
      <c r="I54" s="357">
        <v>0</v>
      </c>
      <c r="J54" s="357">
        <v>0</v>
      </c>
    </row>
    <row r="55" spans="1:10" ht="20.100000000000001" customHeight="1">
      <c r="A55" s="350">
        <v>47</v>
      </c>
      <c r="B55" s="351">
        <v>0</v>
      </c>
      <c r="C55" s="356">
        <v>0</v>
      </c>
      <c r="D55" s="353" t="s">
        <v>1028</v>
      </c>
      <c r="E55" s="353">
        <v>2031</v>
      </c>
      <c r="F55" s="357">
        <v>0</v>
      </c>
      <c r="G55" s="357">
        <v>0</v>
      </c>
      <c r="H55" s="357">
        <v>0</v>
      </c>
      <c r="I55" s="357">
        <v>0</v>
      </c>
      <c r="J55" s="357">
        <v>0</v>
      </c>
    </row>
    <row r="56" spans="1:10" ht="20.100000000000001" customHeight="1">
      <c r="A56" s="350">
        <v>48</v>
      </c>
      <c r="B56" s="351">
        <v>0</v>
      </c>
      <c r="C56" s="356">
        <v>0</v>
      </c>
      <c r="D56" s="353" t="s">
        <v>1029</v>
      </c>
      <c r="E56" s="353">
        <v>2320</v>
      </c>
      <c r="F56" s="357">
        <v>0</v>
      </c>
      <c r="G56" s="357">
        <v>0</v>
      </c>
      <c r="H56" s="357">
        <v>0</v>
      </c>
      <c r="I56" s="357">
        <v>0</v>
      </c>
      <c r="J56" s="357">
        <v>0</v>
      </c>
    </row>
    <row r="57" spans="1:10" ht="20.100000000000001" customHeight="1">
      <c r="A57" s="350">
        <v>49</v>
      </c>
      <c r="B57" s="351">
        <v>0</v>
      </c>
      <c r="C57" s="356">
        <v>0</v>
      </c>
      <c r="D57" s="353" t="s">
        <v>923</v>
      </c>
      <c r="E57" s="353">
        <v>2159</v>
      </c>
      <c r="F57" s="357">
        <v>0</v>
      </c>
      <c r="G57" s="357">
        <v>0</v>
      </c>
      <c r="H57" s="357">
        <v>0</v>
      </c>
      <c r="I57" s="357">
        <v>0</v>
      </c>
      <c r="J57" s="357">
        <v>0</v>
      </c>
    </row>
    <row r="58" spans="1:10" ht="20.100000000000001" customHeight="1">
      <c r="A58" s="350">
        <v>50</v>
      </c>
      <c r="B58" s="351">
        <v>0</v>
      </c>
      <c r="C58" s="356">
        <v>0</v>
      </c>
      <c r="D58" s="353" t="s">
        <v>924</v>
      </c>
      <c r="E58" s="353">
        <v>1177</v>
      </c>
      <c r="F58" s="357">
        <v>0</v>
      </c>
      <c r="G58" s="357">
        <v>0</v>
      </c>
      <c r="H58" s="357">
        <v>0</v>
      </c>
      <c r="I58" s="357">
        <v>0</v>
      </c>
      <c r="J58" s="357">
        <v>0</v>
      </c>
    </row>
    <row r="59" spans="1:10" ht="20.100000000000001" customHeight="1">
      <c r="A59" s="350">
        <v>51</v>
      </c>
      <c r="B59" s="351">
        <v>0</v>
      </c>
      <c r="C59" s="356">
        <v>0</v>
      </c>
      <c r="D59" s="353" t="s">
        <v>925</v>
      </c>
      <c r="E59" s="353">
        <v>2750</v>
      </c>
      <c r="F59" s="357">
        <v>10</v>
      </c>
      <c r="G59" s="357">
        <v>26</v>
      </c>
      <c r="H59" s="357">
        <v>12</v>
      </c>
      <c r="I59" s="357">
        <v>0</v>
      </c>
      <c r="J59" s="357">
        <v>0</v>
      </c>
    </row>
    <row r="60" spans="1:10" ht="20.100000000000001" customHeight="1">
      <c r="A60" s="363" t="s">
        <v>1030</v>
      </c>
      <c r="B60" s="364">
        <v>0</v>
      </c>
      <c r="C60" s="365">
        <v>0</v>
      </c>
      <c r="D60" s="349"/>
      <c r="E60" s="366">
        <f t="shared" ref="E60:J60" si="0">SUM(E9:E59)</f>
        <v>112908</v>
      </c>
      <c r="F60" s="366">
        <f t="shared" si="0"/>
        <v>3817</v>
      </c>
      <c r="G60" s="366">
        <f t="shared" si="0"/>
        <v>8405</v>
      </c>
      <c r="H60" s="366">
        <f t="shared" si="0"/>
        <v>3850</v>
      </c>
      <c r="I60" s="366">
        <f t="shared" si="0"/>
        <v>40</v>
      </c>
      <c r="J60" s="366">
        <f t="shared" si="0"/>
        <v>56303</v>
      </c>
    </row>
  </sheetData>
  <mergeCells count="10">
    <mergeCell ref="A1:H1"/>
    <mergeCell ref="A2:J2"/>
    <mergeCell ref="A4:I4"/>
    <mergeCell ref="I5:J5"/>
    <mergeCell ref="A6:A7"/>
    <mergeCell ref="B6:B7"/>
    <mergeCell ref="C6:E6"/>
    <mergeCell ref="F6:I6"/>
    <mergeCell ref="J6:J7"/>
    <mergeCell ref="A5:C5"/>
  </mergeCells>
  <printOptions horizontalCentered="1"/>
  <pageMargins left="0.70866141732283505" right="0.70866141732283505" top="0.23622047244094499" bottom="0" header="0.31496062992126" footer="0.31496062992126"/>
  <pageSetup paperSize="9" scale="75" orientation="landscape" r:id="rId1"/>
  <rowBreaks count="1" manualBreakCount="1">
    <brk id="34" max="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SheetLayoutView="80" workbookViewId="0">
      <selection activeCell="E32" sqref="E32"/>
    </sheetView>
  </sheetViews>
  <sheetFormatPr defaultRowHeight="12.75"/>
  <cols>
    <col min="1" max="1" width="5.28515625" style="145" customWidth="1"/>
    <col min="2" max="2" width="8.5703125" style="145" customWidth="1"/>
    <col min="3" max="3" width="32.140625" style="145" customWidth="1"/>
    <col min="4" max="4" width="15.140625" style="145" customWidth="1"/>
    <col min="5" max="6" width="11.7109375" style="145" customWidth="1"/>
    <col min="7" max="7" width="13.7109375" style="145" customWidth="1"/>
    <col min="8" max="8" width="20.140625" style="145" customWidth="1"/>
    <col min="9" max="16384" width="9.140625" style="145"/>
  </cols>
  <sheetData>
    <row r="1" spans="1:8">
      <c r="A1" s="145" t="s">
        <v>11</v>
      </c>
      <c r="H1" s="154" t="s">
        <v>542</v>
      </c>
    </row>
    <row r="2" spans="1:8" s="148" customFormat="1" ht="15.75">
      <c r="A2" s="1225" t="s">
        <v>0</v>
      </c>
      <c r="B2" s="1225"/>
      <c r="C2" s="1225"/>
      <c r="D2" s="1225"/>
      <c r="E2" s="1225"/>
      <c r="F2" s="1225"/>
      <c r="G2" s="1225"/>
      <c r="H2" s="1225"/>
    </row>
    <row r="3" spans="1:8" s="148" customFormat="1" ht="20.25" customHeight="1">
      <c r="A3" s="1226" t="s">
        <v>734</v>
      </c>
      <c r="B3" s="1226"/>
      <c r="C3" s="1226"/>
      <c r="D3" s="1226"/>
      <c r="E3" s="1226"/>
      <c r="F3" s="1226"/>
      <c r="G3" s="1226"/>
      <c r="H3" s="1226"/>
    </row>
    <row r="5" spans="1:8" s="148" customFormat="1" ht="15.75">
      <c r="A5" s="1227" t="s">
        <v>541</v>
      </c>
      <c r="B5" s="1227"/>
      <c r="C5" s="1227"/>
      <c r="D5" s="1227"/>
      <c r="E5" s="1227"/>
      <c r="F5" s="1227"/>
      <c r="G5" s="1227"/>
      <c r="H5" s="1228"/>
    </row>
    <row r="7" spans="1:8">
      <c r="A7" s="990" t="s">
        <v>999</v>
      </c>
      <c r="B7" s="990"/>
      <c r="C7" s="990"/>
      <c r="D7" s="150"/>
      <c r="E7" s="150"/>
      <c r="F7" s="150"/>
      <c r="G7" s="150"/>
    </row>
    <row r="9" spans="1:8" ht="13.9" customHeight="1">
      <c r="A9" s="155"/>
      <c r="B9" s="155"/>
      <c r="C9" s="155"/>
      <c r="D9" s="155"/>
      <c r="E9" s="155"/>
      <c r="F9" s="155"/>
      <c r="G9" s="155"/>
    </row>
    <row r="10" spans="1:8" s="151" customFormat="1">
      <c r="A10" s="318"/>
      <c r="B10" s="318"/>
      <c r="C10" s="318"/>
      <c r="D10" s="318"/>
      <c r="E10" s="318"/>
      <c r="F10" s="318"/>
      <c r="G10" s="1083" t="s">
        <v>1004</v>
      </c>
      <c r="H10" s="1083"/>
    </row>
    <row r="11" spans="1:8" s="151" customFormat="1" ht="39.75" customHeight="1">
      <c r="A11" s="319"/>
      <c r="B11" s="1217" t="s">
        <v>280</v>
      </c>
      <c r="C11" s="1217" t="s">
        <v>281</v>
      </c>
      <c r="D11" s="1222" t="s">
        <v>282</v>
      </c>
      <c r="E11" s="1223"/>
      <c r="F11" s="1223"/>
      <c r="G11" s="1224"/>
      <c r="H11" s="1217" t="s">
        <v>79</v>
      </c>
    </row>
    <row r="12" spans="1:8" s="151" customFormat="1" ht="25.5">
      <c r="A12" s="320"/>
      <c r="B12" s="1218"/>
      <c r="C12" s="1218"/>
      <c r="D12" s="328" t="s">
        <v>283</v>
      </c>
      <c r="E12" s="328" t="s">
        <v>284</v>
      </c>
      <c r="F12" s="328" t="s">
        <v>285</v>
      </c>
      <c r="G12" s="328" t="s">
        <v>19</v>
      </c>
      <c r="H12" s="1218"/>
    </row>
    <row r="13" spans="1:8" s="151" customFormat="1" ht="15">
      <c r="A13" s="320"/>
      <c r="B13" s="329" t="s">
        <v>260</v>
      </c>
      <c r="C13" s="329" t="s">
        <v>261</v>
      </c>
      <c r="D13" s="329" t="s">
        <v>262</v>
      </c>
      <c r="E13" s="329" t="s">
        <v>263</v>
      </c>
      <c r="F13" s="329" t="s">
        <v>264</v>
      </c>
      <c r="G13" s="329" t="s">
        <v>265</v>
      </c>
      <c r="H13" s="329" t="s">
        <v>266</v>
      </c>
    </row>
    <row r="14" spans="1:8" s="156" customFormat="1" ht="15" customHeight="1">
      <c r="A14" s="321"/>
      <c r="B14" s="330" t="s">
        <v>31</v>
      </c>
      <c r="C14" s="1219" t="s">
        <v>289</v>
      </c>
      <c r="D14" s="1220"/>
      <c r="E14" s="1220"/>
      <c r="F14" s="1220"/>
      <c r="G14" s="1220"/>
      <c r="H14" s="1221"/>
    </row>
    <row r="15" spans="1:8" s="157" customFormat="1">
      <c r="A15" s="322"/>
      <c r="B15" s="330">
        <v>1</v>
      </c>
      <c r="C15" s="331" t="s">
        <v>1005</v>
      </c>
      <c r="D15" s="332">
        <v>1</v>
      </c>
      <c r="E15" s="332">
        <v>0</v>
      </c>
      <c r="F15" s="332">
        <v>0</v>
      </c>
      <c r="G15" s="332">
        <v>1</v>
      </c>
      <c r="H15" s="332"/>
    </row>
    <row r="16" spans="1:8" ht="14.25">
      <c r="A16" s="323"/>
      <c r="B16" s="333">
        <v>2</v>
      </c>
      <c r="C16" s="334" t="s">
        <v>1006</v>
      </c>
      <c r="D16" s="335">
        <v>1</v>
      </c>
      <c r="E16" s="332">
        <v>0</v>
      </c>
      <c r="F16" s="332">
        <v>0</v>
      </c>
      <c r="G16" s="335">
        <v>1</v>
      </c>
      <c r="H16" s="335"/>
    </row>
    <row r="17" spans="1:8">
      <c r="A17" s="318"/>
      <c r="B17" s="333">
        <v>3</v>
      </c>
      <c r="C17" s="334" t="s">
        <v>1007</v>
      </c>
      <c r="D17" s="335">
        <v>4</v>
      </c>
      <c r="E17" s="332">
        <v>0</v>
      </c>
      <c r="F17" s="332">
        <v>0</v>
      </c>
      <c r="G17" s="335">
        <v>4</v>
      </c>
      <c r="H17" s="335"/>
    </row>
    <row r="18" spans="1:8" s="104" customFormat="1">
      <c r="A18" s="324"/>
      <c r="B18" s="333" t="s">
        <v>1008</v>
      </c>
      <c r="C18" s="334"/>
      <c r="D18" s="333">
        <v>6</v>
      </c>
      <c r="E18" s="332">
        <v>0</v>
      </c>
      <c r="F18" s="332">
        <v>0</v>
      </c>
      <c r="G18" s="333">
        <v>6</v>
      </c>
      <c r="H18" s="333"/>
    </row>
    <row r="19" spans="1:8" s="104" customFormat="1">
      <c r="A19" s="324"/>
      <c r="B19" s="336"/>
      <c r="C19" s="334"/>
      <c r="D19" s="333"/>
      <c r="E19" s="333"/>
      <c r="F19" s="333"/>
      <c r="G19" s="333"/>
      <c r="H19" s="335"/>
    </row>
    <row r="20" spans="1:8" s="104" customFormat="1">
      <c r="A20" s="324"/>
      <c r="B20" s="336"/>
      <c r="C20" s="334"/>
      <c r="D20" s="333"/>
      <c r="E20" s="333"/>
      <c r="F20" s="333"/>
      <c r="G20" s="333"/>
      <c r="H20" s="335"/>
    </row>
    <row r="21" spans="1:8" s="104" customFormat="1" ht="21.75" customHeight="1">
      <c r="A21" s="324"/>
      <c r="B21" s="330" t="s">
        <v>35</v>
      </c>
      <c r="C21" s="1219" t="s">
        <v>464</v>
      </c>
      <c r="D21" s="1220"/>
      <c r="E21" s="1220"/>
      <c r="F21" s="1220"/>
      <c r="G21" s="1220"/>
      <c r="H21" s="1221"/>
    </row>
    <row r="22" spans="1:8" s="104" customFormat="1">
      <c r="A22" s="325" t="s">
        <v>279</v>
      </c>
      <c r="B22" s="331"/>
      <c r="C22" s="337"/>
      <c r="D22" s="338"/>
      <c r="E22" s="338"/>
      <c r="F22" s="338"/>
      <c r="G22" s="338"/>
      <c r="H22" s="337"/>
    </row>
    <row r="23" spans="1:8">
      <c r="A23" s="318"/>
      <c r="B23" s="334">
        <v>1</v>
      </c>
      <c r="C23" s="336" t="s">
        <v>1009</v>
      </c>
      <c r="D23" s="333">
        <v>1</v>
      </c>
      <c r="E23" s="333">
        <v>0</v>
      </c>
      <c r="F23" s="333">
        <v>0</v>
      </c>
      <c r="G23" s="333">
        <v>1</v>
      </c>
      <c r="H23" s="336"/>
    </row>
    <row r="24" spans="1:8">
      <c r="A24" s="318"/>
      <c r="B24" s="334">
        <v>2</v>
      </c>
      <c r="C24" s="336" t="s">
        <v>1010</v>
      </c>
      <c r="D24" s="333">
        <v>1</v>
      </c>
      <c r="E24" s="333">
        <v>0</v>
      </c>
      <c r="F24" s="333">
        <v>0</v>
      </c>
      <c r="G24" s="333">
        <v>1</v>
      </c>
      <c r="H24" s="336"/>
    </row>
    <row r="25" spans="1:8">
      <c r="A25" s="318"/>
      <c r="B25" s="334"/>
      <c r="C25" s="336" t="s">
        <v>1011</v>
      </c>
      <c r="D25" s="333">
        <v>2</v>
      </c>
      <c r="E25" s="333">
        <v>0</v>
      </c>
      <c r="F25" s="333">
        <v>0</v>
      </c>
      <c r="G25" s="333">
        <v>2</v>
      </c>
      <c r="H25" s="336"/>
    </row>
    <row r="26" spans="1:8">
      <c r="A26" s="318"/>
      <c r="B26" s="336"/>
      <c r="C26" s="334" t="s">
        <v>1012</v>
      </c>
      <c r="D26" s="333">
        <v>1</v>
      </c>
      <c r="E26" s="333">
        <v>0</v>
      </c>
      <c r="F26" s="333">
        <v>0</v>
      </c>
      <c r="G26" s="333">
        <v>1</v>
      </c>
      <c r="H26" s="336"/>
    </row>
    <row r="27" spans="1:8">
      <c r="A27" s="318"/>
      <c r="B27" s="336"/>
      <c r="C27" s="334" t="s">
        <v>1013</v>
      </c>
      <c r="D27" s="333">
        <v>2</v>
      </c>
      <c r="E27" s="333">
        <v>0</v>
      </c>
      <c r="F27" s="333">
        <v>0</v>
      </c>
      <c r="G27" s="333">
        <v>2</v>
      </c>
      <c r="H27" s="336"/>
    </row>
    <row r="28" spans="1:8" ht="12.75" customHeight="1">
      <c r="A28" s="318"/>
      <c r="B28" s="336"/>
      <c r="C28" s="334" t="s">
        <v>1014</v>
      </c>
      <c r="D28" s="333">
        <v>5</v>
      </c>
      <c r="E28" s="333">
        <v>0</v>
      </c>
      <c r="F28" s="333">
        <v>0</v>
      </c>
      <c r="G28" s="333">
        <v>5</v>
      </c>
      <c r="H28" s="336"/>
    </row>
    <row r="29" spans="1:8" ht="12.75" customHeight="1">
      <c r="A29" s="318"/>
      <c r="B29" s="336">
        <v>3</v>
      </c>
      <c r="C29" s="334" t="s">
        <v>1015</v>
      </c>
      <c r="D29" s="333">
        <v>5</v>
      </c>
      <c r="E29" s="333">
        <v>0</v>
      </c>
      <c r="F29" s="333">
        <v>0</v>
      </c>
      <c r="G29" s="333">
        <v>5</v>
      </c>
      <c r="H29" s="336"/>
    </row>
    <row r="30" spans="1:8" ht="12.75" customHeight="1">
      <c r="A30" s="318"/>
      <c r="B30" s="336"/>
      <c r="C30" s="334" t="s">
        <v>1016</v>
      </c>
      <c r="D30" s="333">
        <v>0</v>
      </c>
      <c r="E30" s="333">
        <v>30</v>
      </c>
      <c r="F30" s="333">
        <v>0</v>
      </c>
      <c r="G30" s="333">
        <v>30</v>
      </c>
      <c r="H30" s="336"/>
    </row>
    <row r="31" spans="1:8">
      <c r="A31" s="318"/>
      <c r="B31" s="336"/>
      <c r="C31" s="334" t="s">
        <v>1017</v>
      </c>
      <c r="D31" s="333">
        <v>0</v>
      </c>
      <c r="E31" s="333">
        <v>40</v>
      </c>
      <c r="F31" s="333">
        <v>0</v>
      </c>
      <c r="G31" s="333">
        <v>40</v>
      </c>
      <c r="H31" s="336"/>
    </row>
    <row r="32" spans="1:8">
      <c r="A32" s="318"/>
      <c r="B32" s="336"/>
      <c r="C32" s="334" t="s">
        <v>1018</v>
      </c>
      <c r="D32" s="333">
        <v>0</v>
      </c>
      <c r="E32" s="333">
        <v>45</v>
      </c>
      <c r="F32" s="333">
        <v>0</v>
      </c>
      <c r="G32" s="333">
        <v>45</v>
      </c>
      <c r="H32" s="336"/>
    </row>
    <row r="33" spans="1:8">
      <c r="A33" s="318"/>
      <c r="B33" s="336" t="s">
        <v>1008</v>
      </c>
      <c r="C33" s="334"/>
      <c r="D33" s="333">
        <f>SUM(D23:D32)</f>
        <v>17</v>
      </c>
      <c r="E33" s="333">
        <f>SUM(E30:E32)</f>
        <v>115</v>
      </c>
      <c r="F33" s="333"/>
      <c r="G33" s="333">
        <f>SUM(G23:G32)</f>
        <v>132</v>
      </c>
      <c r="H33" s="336"/>
    </row>
    <row r="34" spans="1:8">
      <c r="A34" s="318"/>
      <c r="B34" s="336"/>
      <c r="C34" s="334"/>
      <c r="D34" s="336"/>
      <c r="E34" s="336"/>
      <c r="F34" s="336"/>
      <c r="G34" s="336"/>
      <c r="H34" s="336"/>
    </row>
    <row r="35" spans="1:8">
      <c r="A35" s="318"/>
      <c r="B35" s="336"/>
      <c r="C35" s="334"/>
      <c r="D35" s="336"/>
      <c r="E35" s="336"/>
      <c r="F35" s="336"/>
      <c r="G35" s="336"/>
      <c r="H35" s="336"/>
    </row>
    <row r="36" spans="1:8">
      <c r="A36" s="318"/>
      <c r="B36" s="336"/>
      <c r="C36" s="334" t="s">
        <v>1019</v>
      </c>
      <c r="D36" s="333">
        <v>23</v>
      </c>
      <c r="E36" s="333">
        <v>115</v>
      </c>
      <c r="F36" s="333">
        <v>0</v>
      </c>
      <c r="G36" s="333">
        <v>138</v>
      </c>
      <c r="H36" s="336"/>
    </row>
    <row r="37" spans="1:8">
      <c r="A37" s="318"/>
      <c r="B37" s="326"/>
      <c r="C37" s="327"/>
      <c r="D37" s="326"/>
      <c r="E37" s="326"/>
      <c r="F37" s="326"/>
      <c r="G37" s="326"/>
      <c r="H37" s="326"/>
    </row>
    <row r="38" spans="1:8">
      <c r="A38" s="318"/>
      <c r="B38" s="326"/>
      <c r="C38" s="327"/>
      <c r="D38" s="326"/>
      <c r="E38" s="326"/>
      <c r="F38" s="326"/>
      <c r="G38" s="326"/>
      <c r="H38" s="326"/>
    </row>
    <row r="39" spans="1:8">
      <c r="A39" s="318"/>
      <c r="B39" s="326"/>
      <c r="C39" s="327"/>
      <c r="D39" s="326"/>
      <c r="E39" s="326"/>
      <c r="F39" s="326"/>
      <c r="G39" s="326"/>
      <c r="H39" s="326"/>
    </row>
    <row r="40" spans="1:8">
      <c r="A40" s="318"/>
      <c r="B40" s="318"/>
      <c r="C40" s="326"/>
      <c r="D40" s="1215" t="s">
        <v>13</v>
      </c>
      <c r="E40" s="1215"/>
      <c r="F40" s="1215"/>
      <c r="G40" s="1215"/>
      <c r="H40" s="318"/>
    </row>
    <row r="41" spans="1:8">
      <c r="A41" s="318"/>
      <c r="B41" s="318"/>
      <c r="C41" s="318"/>
      <c r="D41" s="1216" t="s">
        <v>14</v>
      </c>
      <c r="E41" s="1216"/>
      <c r="F41" s="1216"/>
      <c r="G41" s="1216"/>
      <c r="H41" s="318"/>
    </row>
    <row r="42" spans="1:8">
      <c r="A42" s="318"/>
      <c r="B42" s="318"/>
      <c r="C42" s="318"/>
      <c r="D42" s="1216" t="s">
        <v>88</v>
      </c>
      <c r="E42" s="1216"/>
      <c r="F42" s="1216"/>
      <c r="G42" s="1216"/>
      <c r="H42" s="318"/>
    </row>
    <row r="43" spans="1:8">
      <c r="A43" s="318"/>
      <c r="B43" s="318" t="s">
        <v>12</v>
      </c>
      <c r="C43" s="318"/>
      <c r="D43" s="318"/>
      <c r="E43" s="318" t="s">
        <v>697</v>
      </c>
      <c r="F43" s="318"/>
      <c r="G43" s="318"/>
      <c r="H43" s="318"/>
    </row>
  </sheetData>
  <mergeCells count="14">
    <mergeCell ref="B11:B12"/>
    <mergeCell ref="C11:C12"/>
    <mergeCell ref="D11:G11"/>
    <mergeCell ref="A2:H2"/>
    <mergeCell ref="A3:H3"/>
    <mergeCell ref="A5:H5"/>
    <mergeCell ref="G10:H10"/>
    <mergeCell ref="A7:C7"/>
    <mergeCell ref="D40:G40"/>
    <mergeCell ref="D41:G41"/>
    <mergeCell ref="D42:G42"/>
    <mergeCell ref="H11:H12"/>
    <mergeCell ref="C14:H14"/>
    <mergeCell ref="C21:H21"/>
  </mergeCells>
  <printOptions horizontalCentered="1"/>
  <pageMargins left="0.70866141732283505" right="0.70866141732283505" top="0.23622047244094499" bottom="0" header="0.31496062992126" footer="0.31496062992126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view="pageBreakPreview" zoomScaleSheetLayoutView="100" workbookViewId="0">
      <selection activeCell="E12" sqref="E12"/>
    </sheetView>
  </sheetViews>
  <sheetFormatPr defaultRowHeight="12.75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17.42578125" customWidth="1"/>
  </cols>
  <sheetData>
    <row r="1" spans="1:8" ht="18">
      <c r="A1" s="1080" t="s">
        <v>0</v>
      </c>
      <c r="B1" s="1080"/>
      <c r="C1" s="1080"/>
      <c r="D1" s="1080"/>
      <c r="E1" s="1080"/>
      <c r="F1" s="1080"/>
      <c r="H1" s="137" t="s">
        <v>633</v>
      </c>
    </row>
    <row r="2" spans="1:8" ht="21">
      <c r="A2" s="1081" t="s">
        <v>734</v>
      </c>
      <c r="B2" s="1081"/>
      <c r="C2" s="1081"/>
      <c r="D2" s="1081"/>
      <c r="E2" s="1081"/>
      <c r="F2" s="1081"/>
      <c r="G2" s="1081"/>
    </row>
    <row r="3" spans="1:8" ht="15">
      <c r="A3" s="138"/>
      <c r="B3" s="138"/>
    </row>
    <row r="4" spans="1:8" ht="18" customHeight="1">
      <c r="A4" s="1082" t="s">
        <v>634</v>
      </c>
      <c r="B4" s="1082"/>
      <c r="C4" s="1082"/>
      <c r="D4" s="1082"/>
      <c r="E4" s="1082"/>
      <c r="F4" s="1082"/>
      <c r="G4" s="1082"/>
    </row>
    <row r="5" spans="1:8" ht="15">
      <c r="A5" s="139" t="s">
        <v>999</v>
      </c>
      <c r="B5" s="139"/>
    </row>
    <row r="6" spans="1:8" ht="15">
      <c r="A6" s="139"/>
      <c r="B6" s="139"/>
      <c r="F6" s="1083" t="s">
        <v>814</v>
      </c>
      <c r="G6" s="1083"/>
      <c r="H6" s="1083"/>
    </row>
    <row r="7" spans="1:8" ht="59.25" customHeight="1">
      <c r="A7" s="140" t="s">
        <v>2</v>
      </c>
      <c r="B7" s="206" t="s">
        <v>3</v>
      </c>
      <c r="C7" s="207" t="s">
        <v>635</v>
      </c>
      <c r="D7" s="207" t="s">
        <v>636</v>
      </c>
      <c r="E7" s="207" t="s">
        <v>637</v>
      </c>
      <c r="F7" s="207" t="s">
        <v>638</v>
      </c>
      <c r="G7" s="223" t="s">
        <v>736</v>
      </c>
      <c r="H7" s="199" t="s">
        <v>709</v>
      </c>
    </row>
    <row r="8" spans="1:8" s="137" customFormat="1" ht="15">
      <c r="A8" s="142" t="s">
        <v>260</v>
      </c>
      <c r="B8" s="142" t="s">
        <v>261</v>
      </c>
      <c r="C8" s="142" t="s">
        <v>262</v>
      </c>
      <c r="D8" s="142" t="s">
        <v>263</v>
      </c>
      <c r="E8" s="142" t="s">
        <v>264</v>
      </c>
      <c r="F8" s="142" t="s">
        <v>265</v>
      </c>
      <c r="G8" s="224" t="s">
        <v>266</v>
      </c>
      <c r="H8" s="163">
        <v>8</v>
      </c>
    </row>
    <row r="9" spans="1:8" s="137" customFormat="1" ht="15">
      <c r="A9" s="201">
        <v>1</v>
      </c>
      <c r="B9" s="243" t="s">
        <v>875</v>
      </c>
      <c r="C9" s="259">
        <v>946</v>
      </c>
      <c r="D9" s="259">
        <v>40</v>
      </c>
      <c r="E9" s="259">
        <v>0</v>
      </c>
      <c r="F9" s="259">
        <v>0</v>
      </c>
      <c r="G9" s="260">
        <v>40</v>
      </c>
      <c r="H9" s="261"/>
    </row>
    <row r="10" spans="1:8" s="137" customFormat="1" ht="15">
      <c r="A10" s="201">
        <v>2</v>
      </c>
      <c r="B10" s="243" t="s">
        <v>876</v>
      </c>
      <c r="C10" s="259">
        <v>2307</v>
      </c>
      <c r="D10" s="259">
        <v>150</v>
      </c>
      <c r="E10" s="259">
        <v>0</v>
      </c>
      <c r="F10" s="259">
        <v>86</v>
      </c>
      <c r="G10" s="260">
        <v>64</v>
      </c>
      <c r="H10" s="261"/>
    </row>
    <row r="11" spans="1:8" s="137" customFormat="1" ht="15">
      <c r="A11" s="201">
        <v>3</v>
      </c>
      <c r="B11" s="243" t="s">
        <v>877</v>
      </c>
      <c r="C11" s="259">
        <v>1555</v>
      </c>
      <c r="D11" s="259">
        <v>391</v>
      </c>
      <c r="E11" s="259">
        <v>0</v>
      </c>
      <c r="F11" s="259">
        <v>69</v>
      </c>
      <c r="G11" s="260">
        <v>322</v>
      </c>
      <c r="H11" s="261"/>
    </row>
    <row r="12" spans="1:8" s="137" customFormat="1" ht="15">
      <c r="A12" s="201">
        <v>4</v>
      </c>
      <c r="B12" s="243" t="s">
        <v>878</v>
      </c>
      <c r="C12" s="259">
        <v>1532</v>
      </c>
      <c r="D12" s="259">
        <v>105</v>
      </c>
      <c r="E12" s="259">
        <v>0</v>
      </c>
      <c r="F12" s="259">
        <v>105</v>
      </c>
      <c r="G12" s="260">
        <v>0</v>
      </c>
      <c r="H12" s="261"/>
    </row>
    <row r="13" spans="1:8" s="137" customFormat="1" ht="15">
      <c r="A13" s="201">
        <v>5</v>
      </c>
      <c r="B13" s="243" t="s">
        <v>879</v>
      </c>
      <c r="C13" s="259">
        <v>3024</v>
      </c>
      <c r="D13" s="259">
        <v>115</v>
      </c>
      <c r="E13" s="259">
        <v>0</v>
      </c>
      <c r="F13" s="259">
        <v>115</v>
      </c>
      <c r="G13" s="260">
        <v>0</v>
      </c>
      <c r="H13" s="261"/>
    </row>
    <row r="14" spans="1:8" s="137" customFormat="1" ht="15">
      <c r="A14" s="201">
        <v>6</v>
      </c>
      <c r="B14" s="243" t="s">
        <v>880</v>
      </c>
      <c r="C14" s="259">
        <v>2751</v>
      </c>
      <c r="D14" s="259">
        <v>2076</v>
      </c>
      <c r="E14" s="259">
        <v>675</v>
      </c>
      <c r="F14" s="259">
        <v>405</v>
      </c>
      <c r="G14" s="260">
        <v>1671</v>
      </c>
      <c r="H14" s="261"/>
    </row>
    <row r="15" spans="1:8" s="137" customFormat="1" ht="15">
      <c r="A15" s="201">
        <v>7</v>
      </c>
      <c r="B15" s="243" t="s">
        <v>881</v>
      </c>
      <c r="C15" s="259">
        <v>2854</v>
      </c>
      <c r="D15" s="259">
        <v>267</v>
      </c>
      <c r="E15" s="259">
        <v>75</v>
      </c>
      <c r="F15" s="259">
        <v>75</v>
      </c>
      <c r="G15" s="260">
        <v>192</v>
      </c>
      <c r="H15" s="261"/>
    </row>
    <row r="16" spans="1:8" s="137" customFormat="1" ht="15">
      <c r="A16" s="201">
        <v>8</v>
      </c>
      <c r="B16" s="243" t="s">
        <v>882</v>
      </c>
      <c r="C16" s="259">
        <v>2491</v>
      </c>
      <c r="D16" s="259">
        <v>24</v>
      </c>
      <c r="E16" s="259">
        <v>49</v>
      </c>
      <c r="F16" s="259">
        <v>0</v>
      </c>
      <c r="G16" s="260">
        <v>24</v>
      </c>
      <c r="H16" s="261"/>
    </row>
    <row r="17" spans="1:9" ht="15">
      <c r="A17" s="201">
        <v>9</v>
      </c>
      <c r="B17" s="243" t="s">
        <v>883</v>
      </c>
      <c r="C17" s="254">
        <v>1770</v>
      </c>
      <c r="D17" s="254">
        <v>387</v>
      </c>
      <c r="E17" s="254">
        <v>114</v>
      </c>
      <c r="F17" s="254">
        <v>71</v>
      </c>
      <c r="G17" s="255">
        <v>316</v>
      </c>
      <c r="H17" s="256"/>
      <c r="I17" s="137"/>
    </row>
    <row r="18" spans="1:9" ht="15">
      <c r="A18" s="201">
        <v>10</v>
      </c>
      <c r="B18" s="243" t="s">
        <v>884</v>
      </c>
      <c r="C18" s="254">
        <v>722</v>
      </c>
      <c r="D18" s="254">
        <v>109</v>
      </c>
      <c r="E18" s="254">
        <v>40</v>
      </c>
      <c r="F18" s="254">
        <v>40</v>
      </c>
      <c r="G18" s="257">
        <v>69</v>
      </c>
      <c r="H18" s="256"/>
      <c r="I18" s="137"/>
    </row>
    <row r="19" spans="1:9" ht="15">
      <c r="A19" s="201">
        <v>11</v>
      </c>
      <c r="B19" s="243" t="s">
        <v>885</v>
      </c>
      <c r="C19" s="254">
        <v>2675</v>
      </c>
      <c r="D19" s="254">
        <v>860</v>
      </c>
      <c r="E19" s="254">
        <v>125</v>
      </c>
      <c r="F19" s="254">
        <v>80</v>
      </c>
      <c r="G19" s="255">
        <v>780</v>
      </c>
      <c r="H19" s="258"/>
      <c r="I19" s="137"/>
    </row>
    <row r="20" spans="1:9" ht="15">
      <c r="A20" s="201">
        <v>12</v>
      </c>
      <c r="B20" s="243" t="s">
        <v>886</v>
      </c>
      <c r="C20" s="254">
        <v>3680</v>
      </c>
      <c r="D20" s="254">
        <v>374</v>
      </c>
      <c r="E20" s="254">
        <v>119</v>
      </c>
      <c r="F20" s="254">
        <v>303</v>
      </c>
      <c r="G20" s="255">
        <v>71</v>
      </c>
      <c r="H20" s="256"/>
      <c r="I20" s="137"/>
    </row>
    <row r="21" spans="1:9" ht="15">
      <c r="A21" s="201">
        <v>13</v>
      </c>
      <c r="B21" s="243" t="s">
        <v>887</v>
      </c>
      <c r="C21" s="254">
        <v>1999</v>
      </c>
      <c r="D21" s="254">
        <v>183</v>
      </c>
      <c r="E21" s="254">
        <v>0</v>
      </c>
      <c r="F21" s="254">
        <v>52</v>
      </c>
      <c r="G21" s="255">
        <v>131</v>
      </c>
      <c r="H21" s="256"/>
      <c r="I21" s="137"/>
    </row>
    <row r="22" spans="1:9" ht="15">
      <c r="A22" s="201">
        <v>14</v>
      </c>
      <c r="B22" s="243" t="s">
        <v>888</v>
      </c>
      <c r="C22" s="254">
        <v>1203</v>
      </c>
      <c r="D22" s="254">
        <v>100</v>
      </c>
      <c r="E22" s="254">
        <v>52</v>
      </c>
      <c r="F22" s="254">
        <v>48</v>
      </c>
      <c r="G22" s="255">
        <v>52</v>
      </c>
      <c r="H22" s="256"/>
      <c r="I22" s="137"/>
    </row>
    <row r="23" spans="1:9" ht="15">
      <c r="A23" s="201">
        <v>15</v>
      </c>
      <c r="B23" s="243" t="s">
        <v>889</v>
      </c>
      <c r="C23" s="254">
        <v>2076</v>
      </c>
      <c r="D23" s="254">
        <v>78</v>
      </c>
      <c r="E23" s="254">
        <v>5</v>
      </c>
      <c r="F23" s="254">
        <v>34</v>
      </c>
      <c r="G23" s="255">
        <v>44</v>
      </c>
      <c r="H23" s="256"/>
      <c r="I23" s="137"/>
    </row>
    <row r="24" spans="1:9" ht="15">
      <c r="A24" s="201">
        <v>16</v>
      </c>
      <c r="B24" s="243" t="s">
        <v>890</v>
      </c>
      <c r="C24" s="254">
        <v>3818</v>
      </c>
      <c r="D24" s="254">
        <v>243</v>
      </c>
      <c r="E24" s="254">
        <v>20</v>
      </c>
      <c r="F24" s="254">
        <v>154</v>
      </c>
      <c r="G24" s="255">
        <v>89</v>
      </c>
      <c r="H24" s="256"/>
      <c r="I24" s="137"/>
    </row>
    <row r="25" spans="1:9" ht="15">
      <c r="A25" s="201">
        <v>17</v>
      </c>
      <c r="B25" s="243" t="s">
        <v>891</v>
      </c>
      <c r="C25" s="254">
        <v>1830</v>
      </c>
      <c r="D25" s="254">
        <v>730</v>
      </c>
      <c r="E25" s="254">
        <v>0</v>
      </c>
      <c r="F25" s="254">
        <v>216</v>
      </c>
      <c r="G25" s="255">
        <v>514</v>
      </c>
      <c r="H25" s="256"/>
      <c r="I25" s="137"/>
    </row>
    <row r="26" spans="1:9" ht="15">
      <c r="A26" s="201">
        <v>18</v>
      </c>
      <c r="B26" s="243" t="s">
        <v>892</v>
      </c>
      <c r="C26" s="254">
        <v>2288</v>
      </c>
      <c r="D26" s="254">
        <v>1654</v>
      </c>
      <c r="E26" s="254">
        <v>0</v>
      </c>
      <c r="F26" s="254">
        <v>259</v>
      </c>
      <c r="G26" s="255">
        <v>1395</v>
      </c>
      <c r="H26" s="256"/>
      <c r="I26" s="137"/>
    </row>
    <row r="27" spans="1:9" ht="15">
      <c r="A27" s="201">
        <v>19</v>
      </c>
      <c r="B27" s="243" t="s">
        <v>893</v>
      </c>
      <c r="C27" s="254">
        <v>1908</v>
      </c>
      <c r="D27" s="254">
        <v>326</v>
      </c>
      <c r="E27" s="254">
        <v>101</v>
      </c>
      <c r="F27" s="254">
        <v>150</v>
      </c>
      <c r="G27" s="255">
        <v>176</v>
      </c>
      <c r="H27" s="256"/>
      <c r="I27" s="137"/>
    </row>
    <row r="28" spans="1:9" ht="15">
      <c r="A28" s="201">
        <v>20</v>
      </c>
      <c r="B28" s="243" t="s">
        <v>894</v>
      </c>
      <c r="C28" s="254">
        <v>821</v>
      </c>
      <c r="D28" s="254">
        <v>195</v>
      </c>
      <c r="E28" s="254">
        <v>32</v>
      </c>
      <c r="F28" s="254">
        <v>195</v>
      </c>
      <c r="G28" s="255">
        <v>0</v>
      </c>
      <c r="H28" s="256"/>
      <c r="I28" s="137"/>
    </row>
    <row r="29" spans="1:9" ht="15">
      <c r="A29" s="201">
        <v>21</v>
      </c>
      <c r="B29" s="243" t="s">
        <v>895</v>
      </c>
      <c r="C29" s="254">
        <v>1668</v>
      </c>
      <c r="D29" s="254">
        <v>73</v>
      </c>
      <c r="E29" s="254">
        <v>0</v>
      </c>
      <c r="F29" s="254">
        <v>73</v>
      </c>
      <c r="G29" s="255">
        <v>0</v>
      </c>
      <c r="H29" s="256"/>
      <c r="I29" s="137"/>
    </row>
    <row r="30" spans="1:9" ht="15">
      <c r="A30" s="201">
        <v>22</v>
      </c>
      <c r="B30" s="243" t="s">
        <v>896</v>
      </c>
      <c r="C30" s="254">
        <v>1674</v>
      </c>
      <c r="D30" s="254">
        <v>38</v>
      </c>
      <c r="E30" s="254">
        <v>11</v>
      </c>
      <c r="F30" s="254">
        <v>20</v>
      </c>
      <c r="G30" s="255">
        <v>18</v>
      </c>
      <c r="H30" s="256"/>
      <c r="I30" s="137"/>
    </row>
    <row r="31" spans="1:9" ht="15">
      <c r="A31" s="201">
        <v>23</v>
      </c>
      <c r="B31" s="243" t="s">
        <v>897</v>
      </c>
      <c r="C31" s="254">
        <v>2362</v>
      </c>
      <c r="D31" s="254">
        <v>254</v>
      </c>
      <c r="E31" s="254">
        <v>32</v>
      </c>
      <c r="F31" s="254">
        <v>119</v>
      </c>
      <c r="G31" s="255">
        <v>135</v>
      </c>
      <c r="H31" s="256"/>
      <c r="I31" s="137"/>
    </row>
    <row r="32" spans="1:9" ht="15">
      <c r="A32" s="201">
        <v>24</v>
      </c>
      <c r="B32" s="243" t="s">
        <v>898</v>
      </c>
      <c r="C32" s="254">
        <v>2432</v>
      </c>
      <c r="D32" s="254">
        <v>92</v>
      </c>
      <c r="E32" s="254">
        <v>0</v>
      </c>
      <c r="F32" s="254">
        <v>6</v>
      </c>
      <c r="G32" s="255">
        <v>86</v>
      </c>
      <c r="H32" s="256"/>
      <c r="I32" s="137"/>
    </row>
    <row r="33" spans="1:9" ht="15">
      <c r="A33" s="201">
        <v>25</v>
      </c>
      <c r="B33" s="243" t="s">
        <v>899</v>
      </c>
      <c r="C33" s="254">
        <v>1836</v>
      </c>
      <c r="D33" s="254">
        <v>137</v>
      </c>
      <c r="E33" s="254">
        <v>0</v>
      </c>
      <c r="F33" s="254">
        <v>137</v>
      </c>
      <c r="G33" s="255">
        <v>0</v>
      </c>
      <c r="H33" s="256"/>
      <c r="I33" s="137"/>
    </row>
    <row r="34" spans="1:9" ht="15">
      <c r="A34" s="201">
        <v>26</v>
      </c>
      <c r="B34" s="243" t="s">
        <v>900</v>
      </c>
      <c r="C34" s="254">
        <v>1590</v>
      </c>
      <c r="D34" s="254">
        <v>0</v>
      </c>
      <c r="E34" s="254">
        <v>0</v>
      </c>
      <c r="F34" s="254">
        <v>0</v>
      </c>
      <c r="G34" s="255">
        <v>0</v>
      </c>
      <c r="H34" s="256"/>
      <c r="I34" s="137"/>
    </row>
    <row r="35" spans="1:9" ht="15">
      <c r="A35" s="201">
        <v>27</v>
      </c>
      <c r="B35" s="243" t="s">
        <v>901</v>
      </c>
      <c r="C35" s="254">
        <v>3268</v>
      </c>
      <c r="D35" s="254">
        <v>249</v>
      </c>
      <c r="E35" s="254">
        <v>28</v>
      </c>
      <c r="F35" s="254">
        <v>184</v>
      </c>
      <c r="G35" s="255">
        <v>65</v>
      </c>
      <c r="H35" s="256"/>
      <c r="I35" s="137"/>
    </row>
    <row r="36" spans="1:9" ht="15">
      <c r="A36" s="201">
        <v>28</v>
      </c>
      <c r="B36" s="243" t="s">
        <v>902</v>
      </c>
      <c r="C36" s="254">
        <v>2695</v>
      </c>
      <c r="D36" s="254">
        <v>294</v>
      </c>
      <c r="E36" s="254">
        <v>0</v>
      </c>
      <c r="F36" s="254">
        <v>294</v>
      </c>
      <c r="G36" s="255">
        <v>0</v>
      </c>
      <c r="H36" s="256"/>
      <c r="I36" s="137"/>
    </row>
    <row r="37" spans="1:9" ht="15">
      <c r="A37" s="201">
        <v>29</v>
      </c>
      <c r="B37" s="243" t="s">
        <v>903</v>
      </c>
      <c r="C37" s="254">
        <v>1827</v>
      </c>
      <c r="D37" s="254">
        <v>82</v>
      </c>
      <c r="E37" s="254">
        <v>53</v>
      </c>
      <c r="F37" s="254">
        <v>82</v>
      </c>
      <c r="G37" s="255">
        <v>0</v>
      </c>
      <c r="H37" s="256"/>
      <c r="I37" s="137"/>
    </row>
    <row r="38" spans="1:9" ht="15">
      <c r="A38" s="201">
        <v>30</v>
      </c>
      <c r="B38" s="243" t="s">
        <v>904</v>
      </c>
      <c r="C38" s="254">
        <v>2589</v>
      </c>
      <c r="D38" s="254">
        <v>165</v>
      </c>
      <c r="E38" s="254">
        <v>38</v>
      </c>
      <c r="F38" s="254">
        <v>92</v>
      </c>
      <c r="G38" s="255">
        <v>73</v>
      </c>
      <c r="H38" s="256"/>
      <c r="I38" s="137"/>
    </row>
    <row r="39" spans="1:9" ht="15">
      <c r="A39" s="201">
        <v>31</v>
      </c>
      <c r="B39" s="243" t="s">
        <v>905</v>
      </c>
      <c r="C39" s="254">
        <v>1710</v>
      </c>
      <c r="D39" s="254">
        <v>36</v>
      </c>
      <c r="E39" s="254">
        <v>0</v>
      </c>
      <c r="F39" s="254">
        <v>36</v>
      </c>
      <c r="G39" s="255">
        <v>0</v>
      </c>
      <c r="H39" s="256"/>
      <c r="I39" s="137"/>
    </row>
    <row r="40" spans="1:9" ht="15">
      <c r="A40" s="201">
        <v>32</v>
      </c>
      <c r="B40" s="243" t="s">
        <v>906</v>
      </c>
      <c r="C40" s="254">
        <v>1265</v>
      </c>
      <c r="D40" s="254">
        <v>127</v>
      </c>
      <c r="E40" s="254">
        <v>36</v>
      </c>
      <c r="F40" s="254">
        <v>127</v>
      </c>
      <c r="G40" s="255">
        <v>0</v>
      </c>
      <c r="H40" s="256"/>
      <c r="I40" s="137"/>
    </row>
    <row r="41" spans="1:9" ht="15">
      <c r="A41" s="201">
        <v>33</v>
      </c>
      <c r="B41" s="243" t="s">
        <v>907</v>
      </c>
      <c r="C41" s="254">
        <v>2316</v>
      </c>
      <c r="D41" s="254">
        <v>935</v>
      </c>
      <c r="E41" s="254">
        <v>0</v>
      </c>
      <c r="F41" s="254">
        <v>935</v>
      </c>
      <c r="G41" s="255">
        <v>0</v>
      </c>
      <c r="H41" s="256"/>
      <c r="I41" s="137"/>
    </row>
    <row r="42" spans="1:9" ht="15">
      <c r="A42" s="201">
        <v>34</v>
      </c>
      <c r="B42" s="243" t="s">
        <v>908</v>
      </c>
      <c r="C42" s="254">
        <v>2534</v>
      </c>
      <c r="D42" s="254">
        <v>866</v>
      </c>
      <c r="E42" s="254">
        <v>0</v>
      </c>
      <c r="F42" s="254">
        <v>808</v>
      </c>
      <c r="G42" s="255">
        <v>58</v>
      </c>
      <c r="H42" s="256"/>
      <c r="I42" s="137"/>
    </row>
    <row r="43" spans="1:9" ht="15">
      <c r="A43" s="201">
        <v>35</v>
      </c>
      <c r="B43" s="243" t="s">
        <v>909</v>
      </c>
      <c r="C43" s="254">
        <v>2702</v>
      </c>
      <c r="D43" s="254">
        <v>180</v>
      </c>
      <c r="E43" s="254">
        <v>20</v>
      </c>
      <c r="F43" s="254">
        <v>180</v>
      </c>
      <c r="G43" s="255">
        <v>0</v>
      </c>
      <c r="H43" s="256"/>
      <c r="I43" s="137"/>
    </row>
    <row r="44" spans="1:9" ht="15">
      <c r="A44" s="201">
        <v>36</v>
      </c>
      <c r="B44" s="243" t="s">
        <v>910</v>
      </c>
      <c r="C44" s="254">
        <v>2160</v>
      </c>
      <c r="D44" s="254">
        <v>0</v>
      </c>
      <c r="E44" s="254">
        <v>0</v>
      </c>
      <c r="F44" s="254">
        <v>0</v>
      </c>
      <c r="G44" s="255">
        <v>0</v>
      </c>
      <c r="H44" s="256"/>
      <c r="I44" s="137"/>
    </row>
    <row r="45" spans="1:9" ht="15">
      <c r="A45" s="201">
        <v>37</v>
      </c>
      <c r="B45" s="243" t="s">
        <v>911</v>
      </c>
      <c r="C45" s="254">
        <v>3963</v>
      </c>
      <c r="D45" s="254">
        <v>222</v>
      </c>
      <c r="E45" s="254">
        <v>0</v>
      </c>
      <c r="F45" s="254">
        <v>111</v>
      </c>
      <c r="G45" s="255">
        <v>111</v>
      </c>
      <c r="H45" s="256"/>
      <c r="I45" s="137"/>
    </row>
    <row r="46" spans="1:9" ht="15">
      <c r="A46" s="201">
        <v>38</v>
      </c>
      <c r="B46" s="243" t="s">
        <v>912</v>
      </c>
      <c r="C46" s="254">
        <v>3140</v>
      </c>
      <c r="D46" s="254">
        <v>116</v>
      </c>
      <c r="E46" s="254">
        <v>22</v>
      </c>
      <c r="F46" s="254">
        <v>94</v>
      </c>
      <c r="G46" s="255">
        <v>22</v>
      </c>
      <c r="H46" s="256"/>
      <c r="I46" s="137"/>
    </row>
    <row r="47" spans="1:9" ht="15">
      <c r="A47" s="201">
        <v>39</v>
      </c>
      <c r="B47" s="243" t="s">
        <v>913</v>
      </c>
      <c r="C47" s="254">
        <v>3629</v>
      </c>
      <c r="D47" s="254">
        <v>150</v>
      </c>
      <c r="E47" s="254">
        <v>0</v>
      </c>
      <c r="F47" s="254">
        <v>75</v>
      </c>
      <c r="G47" s="255">
        <v>75</v>
      </c>
      <c r="H47" s="256"/>
      <c r="I47" s="137"/>
    </row>
    <row r="48" spans="1:9" ht="15">
      <c r="A48" s="201">
        <v>40</v>
      </c>
      <c r="B48" s="243" t="s">
        <v>914</v>
      </c>
      <c r="C48" s="254">
        <v>2099</v>
      </c>
      <c r="D48" s="254">
        <v>176</v>
      </c>
      <c r="E48" s="254">
        <v>50</v>
      </c>
      <c r="F48" s="254">
        <v>147</v>
      </c>
      <c r="G48" s="255">
        <v>29</v>
      </c>
      <c r="H48" s="256"/>
      <c r="I48" s="137"/>
    </row>
    <row r="49" spans="1:9" ht="15">
      <c r="A49" s="201">
        <v>41</v>
      </c>
      <c r="B49" s="243" t="s">
        <v>915</v>
      </c>
      <c r="C49" s="254">
        <v>2904</v>
      </c>
      <c r="D49" s="254">
        <v>1414</v>
      </c>
      <c r="E49" s="254">
        <v>56</v>
      </c>
      <c r="F49" s="254">
        <v>204</v>
      </c>
      <c r="G49" s="255">
        <v>1210</v>
      </c>
      <c r="H49" s="256"/>
      <c r="I49" s="137"/>
    </row>
    <row r="50" spans="1:9" ht="15">
      <c r="A50" s="201">
        <v>42</v>
      </c>
      <c r="B50" s="243" t="s">
        <v>916</v>
      </c>
      <c r="C50" s="254">
        <v>2118</v>
      </c>
      <c r="D50" s="254">
        <v>1171</v>
      </c>
      <c r="E50" s="254">
        <v>191</v>
      </c>
      <c r="F50" s="254">
        <v>301</v>
      </c>
      <c r="G50" s="255">
        <v>870</v>
      </c>
      <c r="H50" s="256"/>
      <c r="I50" s="137"/>
    </row>
    <row r="51" spans="1:9" ht="15">
      <c r="A51" s="201">
        <v>43</v>
      </c>
      <c r="B51" s="243" t="s">
        <v>917</v>
      </c>
      <c r="C51" s="254">
        <v>1265</v>
      </c>
      <c r="D51" s="254">
        <v>26</v>
      </c>
      <c r="E51" s="254">
        <v>0</v>
      </c>
      <c r="F51" s="254">
        <v>26</v>
      </c>
      <c r="G51" s="255">
        <v>0</v>
      </c>
      <c r="H51" s="256"/>
      <c r="I51" s="137"/>
    </row>
    <row r="52" spans="1:9" ht="15">
      <c r="A52" s="201">
        <v>44</v>
      </c>
      <c r="B52" s="243" t="s">
        <v>918</v>
      </c>
      <c r="C52" s="254">
        <v>1234</v>
      </c>
      <c r="D52" s="254">
        <v>92</v>
      </c>
      <c r="E52" s="254">
        <v>0</v>
      </c>
      <c r="F52" s="254">
        <v>92</v>
      </c>
      <c r="G52" s="255">
        <v>0</v>
      </c>
      <c r="H52" s="256"/>
      <c r="I52" s="137"/>
    </row>
    <row r="53" spans="1:9" ht="15">
      <c r="A53" s="201">
        <v>45</v>
      </c>
      <c r="B53" s="243" t="s">
        <v>919</v>
      </c>
      <c r="C53" s="254">
        <v>2966</v>
      </c>
      <c r="D53" s="254">
        <v>137</v>
      </c>
      <c r="E53" s="254">
        <v>0</v>
      </c>
      <c r="F53" s="254">
        <v>137</v>
      </c>
      <c r="G53" s="255">
        <v>0</v>
      </c>
      <c r="H53" s="256"/>
      <c r="I53" s="137"/>
    </row>
    <row r="54" spans="1:9" ht="15">
      <c r="A54" s="201">
        <v>46</v>
      </c>
      <c r="B54" s="243" t="s">
        <v>920</v>
      </c>
      <c r="C54" s="254">
        <v>2275</v>
      </c>
      <c r="D54" s="254">
        <v>1597</v>
      </c>
      <c r="E54" s="254">
        <v>0</v>
      </c>
      <c r="F54" s="254">
        <v>1597</v>
      </c>
      <c r="G54" s="255">
        <v>0</v>
      </c>
      <c r="H54" s="256"/>
      <c r="I54" s="137"/>
    </row>
    <row r="55" spans="1:9" ht="15">
      <c r="A55" s="201">
        <v>47</v>
      </c>
      <c r="B55" s="243" t="s">
        <v>921</v>
      </c>
      <c r="C55" s="254">
        <v>2031</v>
      </c>
      <c r="D55" s="254">
        <v>142</v>
      </c>
      <c r="E55" s="254">
        <v>0</v>
      </c>
      <c r="F55" s="254">
        <v>12</v>
      </c>
      <c r="G55" s="255">
        <v>130</v>
      </c>
      <c r="H55" s="256"/>
      <c r="I55" s="137"/>
    </row>
    <row r="56" spans="1:9" ht="15">
      <c r="A56" s="201">
        <v>48</v>
      </c>
      <c r="B56" s="243" t="s">
        <v>922</v>
      </c>
      <c r="C56" s="254">
        <v>2320</v>
      </c>
      <c r="D56" s="254">
        <v>157</v>
      </c>
      <c r="E56" s="254">
        <v>10</v>
      </c>
      <c r="F56" s="254">
        <v>117</v>
      </c>
      <c r="G56" s="255">
        <v>40</v>
      </c>
      <c r="H56" s="256"/>
      <c r="I56" s="137"/>
    </row>
    <row r="57" spans="1:9" ht="15">
      <c r="A57" s="201">
        <v>49</v>
      </c>
      <c r="B57" s="243" t="s">
        <v>923</v>
      </c>
      <c r="C57" s="254">
        <v>2159</v>
      </c>
      <c r="D57" s="254">
        <v>24</v>
      </c>
      <c r="E57" s="254">
        <v>0</v>
      </c>
      <c r="F57" s="254">
        <v>24</v>
      </c>
      <c r="G57" s="255">
        <v>0</v>
      </c>
      <c r="H57" s="256"/>
      <c r="I57" s="137"/>
    </row>
    <row r="58" spans="1:9" ht="15">
      <c r="A58" s="201">
        <v>50</v>
      </c>
      <c r="B58" s="243" t="s">
        <v>924</v>
      </c>
      <c r="C58" s="254">
        <v>1177</v>
      </c>
      <c r="D58" s="254">
        <v>280</v>
      </c>
      <c r="E58" s="254">
        <v>9</v>
      </c>
      <c r="F58" s="254">
        <v>140</v>
      </c>
      <c r="G58" s="255">
        <v>140</v>
      </c>
      <c r="H58" s="256"/>
      <c r="I58" s="137"/>
    </row>
    <row r="59" spans="1:9" ht="15">
      <c r="A59" s="201">
        <v>51</v>
      </c>
      <c r="B59" s="243" t="s">
        <v>925</v>
      </c>
      <c r="C59" s="254">
        <v>2750</v>
      </c>
      <c r="D59" s="254">
        <v>1349</v>
      </c>
      <c r="E59" s="254">
        <v>35</v>
      </c>
      <c r="F59" s="254">
        <v>1349</v>
      </c>
      <c r="G59" s="255">
        <v>0</v>
      </c>
      <c r="H59" s="256"/>
      <c r="I59" s="137"/>
    </row>
    <row r="60" spans="1:9" ht="15.75">
      <c r="A60" s="26" t="s">
        <v>19</v>
      </c>
      <c r="B60" s="9"/>
      <c r="C60" s="26">
        <v>112908</v>
      </c>
      <c r="D60" s="810">
        <v>18988</v>
      </c>
      <c r="E60" s="26">
        <f t="shared" ref="E60:G60" si="0">SUM(E9:E59)</f>
        <v>1998</v>
      </c>
      <c r="F60" s="26">
        <f t="shared" si="0"/>
        <v>9976</v>
      </c>
      <c r="G60" s="26">
        <f t="shared" si="0"/>
        <v>9012</v>
      </c>
      <c r="H60" s="9"/>
      <c r="I60" s="137"/>
    </row>
    <row r="61" spans="1:9" ht="15">
      <c r="A61" s="144"/>
      <c r="D61" s="777"/>
    </row>
    <row r="62" spans="1:9" ht="15">
      <c r="D62" s="777"/>
    </row>
    <row r="63" spans="1:9" ht="20.25">
      <c r="D63" s="779"/>
    </row>
    <row r="64" spans="1:9" ht="15" customHeight="1">
      <c r="A64" s="208"/>
      <c r="B64" s="208"/>
      <c r="C64" s="208"/>
      <c r="D64" s="778"/>
      <c r="E64" s="208"/>
      <c r="F64" s="1098" t="s">
        <v>13</v>
      </c>
      <c r="G64" s="1098"/>
      <c r="H64" s="209"/>
      <c r="I64" s="209"/>
    </row>
    <row r="65" spans="1:13" ht="15" customHeight="1">
      <c r="A65" s="208"/>
      <c r="B65" s="208"/>
      <c r="C65" s="208"/>
      <c r="D65" s="208"/>
      <c r="E65" s="208"/>
      <c r="F65" s="1098" t="s">
        <v>14</v>
      </c>
      <c r="G65" s="1098"/>
      <c r="H65" s="209"/>
      <c r="I65" s="209"/>
    </row>
    <row r="66" spans="1:13" ht="15" customHeight="1">
      <c r="A66" s="208"/>
      <c r="B66" s="208"/>
      <c r="C66" s="208"/>
      <c r="D66" s="208"/>
      <c r="E66" s="208"/>
      <c r="F66" s="1230" t="s">
        <v>88</v>
      </c>
      <c r="G66" s="1230"/>
      <c r="H66" s="1230"/>
      <c r="I66" s="1230"/>
    </row>
    <row r="67" spans="1:13">
      <c r="A67" s="208" t="s">
        <v>12</v>
      </c>
      <c r="C67" s="208"/>
      <c r="D67" s="208"/>
      <c r="E67" s="208"/>
      <c r="F67" s="1229" t="s">
        <v>85</v>
      </c>
      <c r="G67" s="1229"/>
      <c r="H67" s="208"/>
      <c r="I67" s="208"/>
    </row>
    <row r="68" spans="1:13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</row>
  </sheetData>
  <mergeCells count="8">
    <mergeCell ref="F67:G67"/>
    <mergeCell ref="A1:F1"/>
    <mergeCell ref="A2:G2"/>
    <mergeCell ref="A4:G4"/>
    <mergeCell ref="F64:G64"/>
    <mergeCell ref="F65:G65"/>
    <mergeCell ref="F66:I66"/>
    <mergeCell ref="F6:H6"/>
  </mergeCells>
  <printOptions horizontalCentered="1"/>
  <pageMargins left="0.70866141732283505" right="0.70866141732283505" top="0.23622047244094499" bottom="0" header="0.31496062992126" footer="0.31496062992126"/>
  <pageSetup paperSize="9" scale="90" orientation="landscape" r:id="rId1"/>
  <rowBreaks count="1" manualBreakCount="1">
    <brk id="33" max="7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view="pageBreakPreview" zoomScaleSheetLayoutView="100" workbookViewId="0">
      <selection activeCell="H70" sqref="H70"/>
    </sheetView>
  </sheetViews>
  <sheetFormatPr defaultRowHeight="12.75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15.7109375" customWidth="1"/>
    <col min="6" max="6" width="16.28515625" customWidth="1"/>
    <col min="7" max="7" width="22" customWidth="1"/>
    <col min="8" max="8" width="17.42578125" customWidth="1"/>
  </cols>
  <sheetData>
    <row r="1" spans="1:8" ht="18">
      <c r="A1" s="1080" t="s">
        <v>0</v>
      </c>
      <c r="B1" s="1080"/>
      <c r="C1" s="1080"/>
      <c r="D1" s="1080"/>
      <c r="E1" s="1080"/>
      <c r="F1" s="1080"/>
      <c r="H1" s="137" t="s">
        <v>710</v>
      </c>
    </row>
    <row r="2" spans="1:8" ht="21">
      <c r="A2" s="1081" t="s">
        <v>734</v>
      </c>
      <c r="B2" s="1081"/>
      <c r="C2" s="1081"/>
      <c r="D2" s="1081"/>
      <c r="E2" s="1081"/>
      <c r="F2" s="1081"/>
      <c r="G2" s="1081"/>
    </row>
    <row r="3" spans="1:8" ht="15">
      <c r="A3" s="138"/>
      <c r="B3" s="138"/>
    </row>
    <row r="4" spans="1:8" ht="18" customHeight="1">
      <c r="A4" s="1082" t="s">
        <v>711</v>
      </c>
      <c r="B4" s="1082"/>
      <c r="C4" s="1082"/>
      <c r="D4" s="1082"/>
      <c r="E4" s="1082"/>
      <c r="F4" s="1082"/>
      <c r="G4" s="1082"/>
    </row>
    <row r="5" spans="1:8">
      <c r="A5" s="990" t="s">
        <v>999</v>
      </c>
      <c r="B5" s="990"/>
      <c r="C5" s="990"/>
    </row>
    <row r="6" spans="1:8" ht="15">
      <c r="A6" s="139"/>
      <c r="B6" s="139"/>
      <c r="F6" s="1083" t="s">
        <v>814</v>
      </c>
      <c r="G6" s="1083"/>
      <c r="H6" s="1083"/>
    </row>
    <row r="7" spans="1:8" ht="77.25" customHeight="1">
      <c r="A7" s="751" t="s">
        <v>2</v>
      </c>
      <c r="B7" s="751" t="s">
        <v>3</v>
      </c>
      <c r="C7" s="199" t="s">
        <v>712</v>
      </c>
      <c r="D7" s="199" t="s">
        <v>713</v>
      </c>
      <c r="E7" s="199" t="s">
        <v>714</v>
      </c>
      <c r="F7" s="199" t="s">
        <v>715</v>
      </c>
      <c r="G7" s="199" t="s">
        <v>716</v>
      </c>
      <c r="H7" s="199" t="s">
        <v>717</v>
      </c>
    </row>
    <row r="8" spans="1:8" s="137" customFormat="1" ht="15">
      <c r="A8" s="142" t="s">
        <v>260</v>
      </c>
      <c r="B8" s="142" t="s">
        <v>261</v>
      </c>
      <c r="C8" s="142" t="s">
        <v>262</v>
      </c>
      <c r="D8" s="142" t="s">
        <v>263</v>
      </c>
      <c r="E8" s="142" t="s">
        <v>264</v>
      </c>
      <c r="F8" s="142" t="s">
        <v>265</v>
      </c>
      <c r="G8" s="142" t="s">
        <v>266</v>
      </c>
      <c r="H8" s="163">
        <v>8</v>
      </c>
    </row>
    <row r="9" spans="1:8" s="137" customFormat="1" ht="30">
      <c r="A9" s="201">
        <v>1</v>
      </c>
      <c r="B9" s="243" t="s">
        <v>875</v>
      </c>
      <c r="C9" s="283">
        <v>1366</v>
      </c>
      <c r="D9" s="283">
        <v>1366</v>
      </c>
      <c r="E9" s="283">
        <v>26</v>
      </c>
      <c r="F9" s="152" t="s">
        <v>947</v>
      </c>
      <c r="G9" s="152" t="s">
        <v>967</v>
      </c>
      <c r="H9" s="163" t="s">
        <v>961</v>
      </c>
    </row>
    <row r="10" spans="1:8" s="137" customFormat="1" ht="30">
      <c r="A10" s="201">
        <v>2</v>
      </c>
      <c r="B10" s="243" t="s">
        <v>876</v>
      </c>
      <c r="C10" s="283">
        <v>3934</v>
      </c>
      <c r="D10" s="283">
        <v>3934</v>
      </c>
      <c r="E10" s="283">
        <v>12</v>
      </c>
      <c r="F10" s="142">
        <v>6</v>
      </c>
      <c r="G10" s="152" t="s">
        <v>967</v>
      </c>
      <c r="H10" s="163" t="s">
        <v>961</v>
      </c>
    </row>
    <row r="11" spans="1:8" s="137" customFormat="1" ht="30">
      <c r="A11" s="201">
        <v>3</v>
      </c>
      <c r="B11" s="243" t="s">
        <v>877</v>
      </c>
      <c r="C11" s="283">
        <v>2943</v>
      </c>
      <c r="D11" s="283">
        <v>2943</v>
      </c>
      <c r="E11" s="283">
        <v>1553</v>
      </c>
      <c r="F11" s="142">
        <v>4</v>
      </c>
      <c r="G11" s="152" t="s">
        <v>967</v>
      </c>
      <c r="H11" s="163" t="s">
        <v>961</v>
      </c>
    </row>
    <row r="12" spans="1:8" s="137" customFormat="1" ht="15">
      <c r="A12" s="201">
        <v>4</v>
      </c>
      <c r="B12" s="243" t="s">
        <v>878</v>
      </c>
      <c r="C12" s="283">
        <v>2975</v>
      </c>
      <c r="D12" s="283">
        <v>2975</v>
      </c>
      <c r="E12" s="283">
        <v>20</v>
      </c>
      <c r="F12" s="152" t="s">
        <v>958</v>
      </c>
      <c r="G12" s="142">
        <v>5</v>
      </c>
      <c r="H12" s="163" t="s">
        <v>961</v>
      </c>
    </row>
    <row r="13" spans="1:8" s="137" customFormat="1" ht="15">
      <c r="A13" s="201">
        <v>5</v>
      </c>
      <c r="B13" s="243" t="s">
        <v>879</v>
      </c>
      <c r="C13" s="283">
        <v>5567</v>
      </c>
      <c r="D13" s="283">
        <v>5567</v>
      </c>
      <c r="E13" s="283">
        <v>14</v>
      </c>
      <c r="F13" s="142">
        <v>0</v>
      </c>
      <c r="G13" s="142">
        <v>0</v>
      </c>
      <c r="H13" s="163">
        <v>0</v>
      </c>
    </row>
    <row r="14" spans="1:8" s="137" customFormat="1" ht="26.25">
      <c r="A14" s="201">
        <v>6</v>
      </c>
      <c r="B14" s="243" t="s">
        <v>880</v>
      </c>
      <c r="C14" s="283">
        <v>5350</v>
      </c>
      <c r="D14" s="283">
        <v>5350</v>
      </c>
      <c r="E14" s="283">
        <v>10</v>
      </c>
      <c r="F14" s="142">
        <v>10</v>
      </c>
      <c r="G14" s="143" t="s">
        <v>965</v>
      </c>
      <c r="H14" s="245" t="s">
        <v>960</v>
      </c>
    </row>
    <row r="15" spans="1:8" s="137" customFormat="1" ht="75">
      <c r="A15" s="201">
        <v>7</v>
      </c>
      <c r="B15" s="243" t="s">
        <v>881</v>
      </c>
      <c r="C15" s="283">
        <v>5430</v>
      </c>
      <c r="D15" s="283">
        <v>5430</v>
      </c>
      <c r="E15" s="283">
        <v>50</v>
      </c>
      <c r="F15" s="152" t="s">
        <v>930</v>
      </c>
      <c r="G15" s="152" t="s">
        <v>931</v>
      </c>
      <c r="H15" s="152" t="s">
        <v>932</v>
      </c>
    </row>
    <row r="16" spans="1:8" s="137" customFormat="1" ht="15">
      <c r="A16" s="201">
        <v>8</v>
      </c>
      <c r="B16" s="243" t="s">
        <v>882</v>
      </c>
      <c r="C16" s="283">
        <v>3902</v>
      </c>
      <c r="D16" s="283">
        <v>3902</v>
      </c>
      <c r="E16" s="283">
        <v>12</v>
      </c>
      <c r="F16" s="283">
        <v>6</v>
      </c>
      <c r="G16" s="143" t="s">
        <v>965</v>
      </c>
      <c r="H16" s="9" t="s">
        <v>957</v>
      </c>
    </row>
    <row r="17" spans="1:8" ht="15">
      <c r="A17" s="201">
        <v>9</v>
      </c>
      <c r="B17" s="243" t="s">
        <v>883</v>
      </c>
      <c r="C17" s="284">
        <v>2801</v>
      </c>
      <c r="D17" s="143">
        <v>925</v>
      </c>
      <c r="E17" s="143">
        <v>8</v>
      </c>
      <c r="F17" s="143">
        <v>8</v>
      </c>
      <c r="G17" s="143">
        <v>0</v>
      </c>
      <c r="H17" s="9">
        <v>0</v>
      </c>
    </row>
    <row r="18" spans="1:8" ht="15">
      <c r="A18" s="201">
        <v>10</v>
      </c>
      <c r="B18" s="243" t="s">
        <v>884</v>
      </c>
      <c r="C18" s="284">
        <v>1639</v>
      </c>
      <c r="D18" s="143">
        <v>6</v>
      </c>
      <c r="E18" s="143">
        <v>0</v>
      </c>
      <c r="F18" s="143">
        <v>1</v>
      </c>
      <c r="G18" s="143" t="s">
        <v>965</v>
      </c>
      <c r="H18" s="9" t="s">
        <v>957</v>
      </c>
    </row>
    <row r="19" spans="1:8" ht="26.25">
      <c r="A19" s="201">
        <v>11</v>
      </c>
      <c r="B19" s="243" t="s">
        <v>885</v>
      </c>
      <c r="C19" s="284">
        <v>6073</v>
      </c>
      <c r="D19" s="143">
        <v>6073</v>
      </c>
      <c r="E19" s="143">
        <v>16</v>
      </c>
      <c r="F19" s="143" t="s">
        <v>933</v>
      </c>
      <c r="G19" s="752" t="s">
        <v>934</v>
      </c>
      <c r="H19" s="245" t="s">
        <v>935</v>
      </c>
    </row>
    <row r="20" spans="1:8" ht="15">
      <c r="A20" s="201">
        <v>12</v>
      </c>
      <c r="B20" s="243" t="s">
        <v>886</v>
      </c>
      <c r="C20" s="284">
        <v>6814</v>
      </c>
      <c r="D20" s="143">
        <v>6814</v>
      </c>
      <c r="E20" s="143">
        <v>55</v>
      </c>
      <c r="F20" s="143" t="s">
        <v>950</v>
      </c>
      <c r="G20" s="143" t="s">
        <v>951</v>
      </c>
      <c r="H20" s="9" t="s">
        <v>952</v>
      </c>
    </row>
    <row r="21" spans="1:8" ht="15">
      <c r="A21" s="201">
        <v>13</v>
      </c>
      <c r="B21" s="243" t="s">
        <v>887</v>
      </c>
      <c r="C21" s="284">
        <v>4195</v>
      </c>
      <c r="D21" s="143">
        <v>4195</v>
      </c>
      <c r="E21" s="143">
        <v>20</v>
      </c>
      <c r="F21" s="143" t="s">
        <v>927</v>
      </c>
      <c r="G21" s="143" t="s">
        <v>994</v>
      </c>
      <c r="H21" s="9" t="s">
        <v>957</v>
      </c>
    </row>
    <row r="22" spans="1:8" ht="15">
      <c r="A22" s="201">
        <v>14</v>
      </c>
      <c r="B22" s="243" t="s">
        <v>888</v>
      </c>
      <c r="C22" s="284">
        <v>2389</v>
      </c>
      <c r="D22" s="143">
        <v>2389</v>
      </c>
      <c r="E22" s="143">
        <v>0</v>
      </c>
      <c r="F22" s="143" t="s">
        <v>978</v>
      </c>
      <c r="G22" s="143"/>
      <c r="H22" s="9" t="s">
        <v>979</v>
      </c>
    </row>
    <row r="23" spans="1:8" ht="39">
      <c r="A23" s="201">
        <v>15</v>
      </c>
      <c r="B23" s="243" t="s">
        <v>889</v>
      </c>
      <c r="C23" s="284">
        <v>3790</v>
      </c>
      <c r="D23" s="143">
        <v>1454</v>
      </c>
      <c r="E23" s="143">
        <v>6</v>
      </c>
      <c r="F23" s="143">
        <v>12</v>
      </c>
      <c r="G23" s="752" t="s">
        <v>967</v>
      </c>
      <c r="H23" s="245" t="s">
        <v>968</v>
      </c>
    </row>
    <row r="24" spans="1:8" ht="26.25">
      <c r="A24" s="201">
        <v>16</v>
      </c>
      <c r="B24" s="243" t="s">
        <v>890</v>
      </c>
      <c r="C24" s="284">
        <v>6878</v>
      </c>
      <c r="D24" s="143">
        <v>6878</v>
      </c>
      <c r="E24" s="143">
        <v>63</v>
      </c>
      <c r="F24" s="143" t="s">
        <v>958</v>
      </c>
      <c r="G24" s="752" t="s">
        <v>959</v>
      </c>
      <c r="H24" s="245" t="s">
        <v>960</v>
      </c>
    </row>
    <row r="25" spans="1:8" ht="26.25">
      <c r="A25" s="201">
        <v>17</v>
      </c>
      <c r="B25" s="243" t="s">
        <v>891</v>
      </c>
      <c r="C25" s="284">
        <v>3586</v>
      </c>
      <c r="D25" s="143">
        <v>3586</v>
      </c>
      <c r="E25" s="143">
        <v>14</v>
      </c>
      <c r="F25" s="143">
        <v>7</v>
      </c>
      <c r="G25" s="143" t="s">
        <v>965</v>
      </c>
      <c r="H25" s="245" t="s">
        <v>960</v>
      </c>
    </row>
    <row r="26" spans="1:8" ht="39">
      <c r="A26" s="201">
        <v>18</v>
      </c>
      <c r="B26" s="243" t="s">
        <v>892</v>
      </c>
      <c r="C26" s="284">
        <v>4259</v>
      </c>
      <c r="D26" s="143">
        <v>4259</v>
      </c>
      <c r="E26" s="143">
        <v>55</v>
      </c>
      <c r="F26" s="143" t="s">
        <v>941</v>
      </c>
      <c r="G26" s="752" t="s">
        <v>942</v>
      </c>
      <c r="H26" s="9" t="s">
        <v>943</v>
      </c>
    </row>
    <row r="27" spans="1:8" ht="26.25">
      <c r="A27" s="201">
        <v>19</v>
      </c>
      <c r="B27" s="243" t="s">
        <v>893</v>
      </c>
      <c r="C27" s="284">
        <v>2895</v>
      </c>
      <c r="D27" s="143">
        <v>1144</v>
      </c>
      <c r="E27" s="143">
        <v>8</v>
      </c>
      <c r="F27" s="143" t="s">
        <v>927</v>
      </c>
      <c r="G27" s="752" t="s">
        <v>944</v>
      </c>
      <c r="H27" s="245" t="s">
        <v>945</v>
      </c>
    </row>
    <row r="28" spans="1:8" ht="15">
      <c r="A28" s="201">
        <v>20</v>
      </c>
      <c r="B28" s="243" t="s">
        <v>894</v>
      </c>
      <c r="C28" s="284">
        <v>1653</v>
      </c>
      <c r="D28" s="143">
        <v>1653</v>
      </c>
      <c r="E28" s="143">
        <v>27</v>
      </c>
      <c r="F28" s="143" t="s">
        <v>947</v>
      </c>
      <c r="G28" s="143" t="s">
        <v>965</v>
      </c>
      <c r="H28" s="9" t="s">
        <v>957</v>
      </c>
    </row>
    <row r="29" spans="1:8" ht="15">
      <c r="A29" s="201">
        <v>21</v>
      </c>
      <c r="B29" s="243" t="s">
        <v>895</v>
      </c>
      <c r="C29" s="284">
        <v>2906</v>
      </c>
      <c r="D29" s="143">
        <v>1453</v>
      </c>
      <c r="E29" s="143">
        <v>2</v>
      </c>
      <c r="F29" s="143" t="s">
        <v>955</v>
      </c>
      <c r="G29" s="143" t="s">
        <v>956</v>
      </c>
      <c r="H29" s="9" t="s">
        <v>957</v>
      </c>
    </row>
    <row r="30" spans="1:8" ht="15">
      <c r="A30" s="201">
        <v>22</v>
      </c>
      <c r="B30" s="243" t="s">
        <v>896</v>
      </c>
      <c r="C30" s="284">
        <v>3052</v>
      </c>
      <c r="D30" s="143">
        <v>439</v>
      </c>
      <c r="E30" s="143">
        <v>7</v>
      </c>
      <c r="F30" s="143">
        <v>1</v>
      </c>
      <c r="G30" s="143" t="s">
        <v>953</v>
      </c>
      <c r="H30" s="9" t="s">
        <v>954</v>
      </c>
    </row>
    <row r="31" spans="1:8" ht="26.25">
      <c r="A31" s="201">
        <v>23</v>
      </c>
      <c r="B31" s="243" t="s">
        <v>897</v>
      </c>
      <c r="C31" s="284">
        <v>4191</v>
      </c>
      <c r="D31" s="143">
        <v>729</v>
      </c>
      <c r="E31" s="143">
        <v>14</v>
      </c>
      <c r="F31" s="143" t="s">
        <v>969</v>
      </c>
      <c r="G31" s="143" t="s">
        <v>965</v>
      </c>
      <c r="H31" s="245" t="s">
        <v>970</v>
      </c>
    </row>
    <row r="32" spans="1:8" ht="15">
      <c r="A32" s="201">
        <v>24</v>
      </c>
      <c r="B32" s="243" t="s">
        <v>898</v>
      </c>
      <c r="C32" s="284">
        <v>4282</v>
      </c>
      <c r="D32" s="143">
        <v>4282</v>
      </c>
      <c r="E32" s="143">
        <v>12</v>
      </c>
      <c r="F32" s="143">
        <v>6</v>
      </c>
      <c r="G32" s="143" t="s">
        <v>965</v>
      </c>
      <c r="H32" s="9" t="s">
        <v>966</v>
      </c>
    </row>
    <row r="33" spans="1:8" ht="15">
      <c r="A33" s="201">
        <v>25</v>
      </c>
      <c r="B33" s="243" t="s">
        <v>899</v>
      </c>
      <c r="C33" s="284">
        <v>3922</v>
      </c>
      <c r="D33" s="143"/>
      <c r="E33" s="143"/>
      <c r="F33" s="143"/>
      <c r="G33" s="143"/>
      <c r="H33" s="9"/>
    </row>
    <row r="34" spans="1:8" ht="15">
      <c r="A34" s="201">
        <v>26</v>
      </c>
      <c r="B34" s="243" t="s">
        <v>900</v>
      </c>
      <c r="C34" s="284">
        <v>3592</v>
      </c>
      <c r="D34" s="143"/>
      <c r="E34" s="143"/>
      <c r="F34" s="143"/>
      <c r="G34" s="143"/>
      <c r="H34" s="9"/>
    </row>
    <row r="35" spans="1:8" ht="27" customHeight="1">
      <c r="A35" s="201">
        <v>27</v>
      </c>
      <c r="B35" s="243" t="s">
        <v>901</v>
      </c>
      <c r="C35" s="284">
        <v>6135</v>
      </c>
      <c r="D35" s="143">
        <v>5890</v>
      </c>
      <c r="E35" s="143">
        <v>27</v>
      </c>
      <c r="F35" s="188" t="s">
        <v>927</v>
      </c>
      <c r="G35" s="143">
        <v>0</v>
      </c>
      <c r="H35" s="107" t="s">
        <v>928</v>
      </c>
    </row>
    <row r="36" spans="1:8" ht="15">
      <c r="A36" s="201">
        <v>28</v>
      </c>
      <c r="B36" s="243" t="s">
        <v>902</v>
      </c>
      <c r="C36" s="284">
        <v>4875</v>
      </c>
      <c r="D36" s="143">
        <v>4875</v>
      </c>
      <c r="E36" s="143">
        <v>20</v>
      </c>
      <c r="F36" s="143">
        <v>10</v>
      </c>
      <c r="G36" s="143" t="s">
        <v>963</v>
      </c>
      <c r="H36" s="9" t="s">
        <v>964</v>
      </c>
    </row>
    <row r="37" spans="1:8" ht="26.25">
      <c r="A37" s="201">
        <v>29</v>
      </c>
      <c r="B37" s="243" t="s">
        <v>903</v>
      </c>
      <c r="C37" s="284">
        <v>3269</v>
      </c>
      <c r="D37" s="143">
        <v>3269</v>
      </c>
      <c r="E37" s="143">
        <v>9</v>
      </c>
      <c r="F37" s="143">
        <v>2</v>
      </c>
      <c r="G37" s="143"/>
      <c r="H37" s="245" t="s">
        <v>993</v>
      </c>
    </row>
    <row r="38" spans="1:8" ht="26.25">
      <c r="A38" s="201">
        <v>30</v>
      </c>
      <c r="B38" s="243" t="s">
        <v>904</v>
      </c>
      <c r="C38" s="284">
        <v>5636</v>
      </c>
      <c r="D38" s="143">
        <v>5636</v>
      </c>
      <c r="E38" s="143">
        <v>14</v>
      </c>
      <c r="F38" s="188" t="s">
        <v>927</v>
      </c>
      <c r="G38" s="143" t="s">
        <v>972</v>
      </c>
      <c r="H38" s="245" t="s">
        <v>973</v>
      </c>
    </row>
    <row r="39" spans="1:8" ht="26.25">
      <c r="A39" s="201">
        <v>31</v>
      </c>
      <c r="B39" s="243" t="s">
        <v>905</v>
      </c>
      <c r="C39" s="284">
        <v>3140</v>
      </c>
      <c r="D39" s="143">
        <v>3140</v>
      </c>
      <c r="E39" s="143">
        <v>12</v>
      </c>
      <c r="F39" s="143">
        <v>6</v>
      </c>
      <c r="G39" s="752" t="s">
        <v>967</v>
      </c>
      <c r="H39" s="9" t="s">
        <v>943</v>
      </c>
    </row>
    <row r="40" spans="1:8" ht="15">
      <c r="A40" s="201">
        <v>32</v>
      </c>
      <c r="B40" s="243" t="s">
        <v>906</v>
      </c>
      <c r="C40" s="284">
        <v>2165</v>
      </c>
      <c r="D40" s="143">
        <v>0</v>
      </c>
      <c r="E40" s="143">
        <v>0</v>
      </c>
      <c r="F40" s="143">
        <v>0</v>
      </c>
      <c r="G40" s="143">
        <v>0</v>
      </c>
      <c r="H40" s="9">
        <v>0</v>
      </c>
    </row>
    <row r="41" spans="1:8" ht="15">
      <c r="A41" s="201">
        <v>33</v>
      </c>
      <c r="B41" s="243" t="s">
        <v>907</v>
      </c>
      <c r="C41" s="284">
        <v>4219</v>
      </c>
      <c r="D41" s="143">
        <v>4219</v>
      </c>
      <c r="E41" s="143">
        <v>10</v>
      </c>
      <c r="F41" s="143" t="s">
        <v>974</v>
      </c>
      <c r="G41" s="143" t="s">
        <v>975</v>
      </c>
      <c r="H41" s="9" t="s">
        <v>976</v>
      </c>
    </row>
    <row r="42" spans="1:8" ht="26.25">
      <c r="A42" s="201">
        <v>34</v>
      </c>
      <c r="B42" s="243" t="s">
        <v>908</v>
      </c>
      <c r="C42" s="284">
        <v>4329</v>
      </c>
      <c r="D42" s="143">
        <v>2438</v>
      </c>
      <c r="E42" s="143">
        <v>14</v>
      </c>
      <c r="F42" s="143">
        <v>7</v>
      </c>
      <c r="G42" s="752" t="s">
        <v>967</v>
      </c>
      <c r="H42" s="9" t="s">
        <v>983</v>
      </c>
    </row>
    <row r="43" spans="1:8" ht="26.25">
      <c r="A43" s="201">
        <v>35</v>
      </c>
      <c r="B43" s="243" t="s">
        <v>909</v>
      </c>
      <c r="C43" s="284">
        <v>5021</v>
      </c>
      <c r="D43" s="143">
        <v>5021</v>
      </c>
      <c r="E43" s="143">
        <v>74</v>
      </c>
      <c r="F43" s="143" t="s">
        <v>947</v>
      </c>
      <c r="G43" s="752" t="s">
        <v>997</v>
      </c>
      <c r="H43" s="9" t="s">
        <v>983</v>
      </c>
    </row>
    <row r="44" spans="1:8" ht="26.25">
      <c r="A44" s="201">
        <v>36</v>
      </c>
      <c r="B44" s="243" t="s">
        <v>910</v>
      </c>
      <c r="C44" s="284">
        <v>3892</v>
      </c>
      <c r="D44" s="143">
        <v>1200</v>
      </c>
      <c r="E44" s="143">
        <v>12</v>
      </c>
      <c r="F44" s="143">
        <v>6</v>
      </c>
      <c r="G44" s="752" t="s">
        <v>997</v>
      </c>
      <c r="H44" s="9" t="s">
        <v>976</v>
      </c>
    </row>
    <row r="45" spans="1:8" ht="26.25">
      <c r="A45" s="201">
        <v>37</v>
      </c>
      <c r="B45" s="243" t="s">
        <v>911</v>
      </c>
      <c r="C45" s="284">
        <v>6752</v>
      </c>
      <c r="D45" s="143">
        <v>6752</v>
      </c>
      <c r="E45" s="143">
        <v>27</v>
      </c>
      <c r="F45" s="143" t="s">
        <v>958</v>
      </c>
      <c r="G45" s="143" t="s">
        <v>937</v>
      </c>
      <c r="H45" s="245" t="s">
        <v>945</v>
      </c>
    </row>
    <row r="46" spans="1:8" ht="15">
      <c r="A46" s="201">
        <v>38</v>
      </c>
      <c r="B46" s="243" t="s">
        <v>912</v>
      </c>
      <c r="C46" s="284">
        <v>6496</v>
      </c>
      <c r="D46" s="143">
        <v>676</v>
      </c>
      <c r="E46" s="143">
        <v>11</v>
      </c>
      <c r="F46" s="143" t="s">
        <v>927</v>
      </c>
      <c r="G46" s="143" t="s">
        <v>988</v>
      </c>
      <c r="H46" s="9" t="s">
        <v>989</v>
      </c>
    </row>
    <row r="47" spans="1:8" ht="15">
      <c r="A47" s="201">
        <v>39</v>
      </c>
      <c r="B47" s="243" t="s">
        <v>913</v>
      </c>
      <c r="C47" s="284">
        <v>5916</v>
      </c>
      <c r="D47" s="143">
        <v>3264</v>
      </c>
      <c r="E47" s="143">
        <v>16</v>
      </c>
      <c r="F47" s="143">
        <v>24</v>
      </c>
      <c r="G47" s="143" t="s">
        <v>937</v>
      </c>
      <c r="H47" s="9" t="s">
        <v>938</v>
      </c>
    </row>
    <row r="48" spans="1:8" ht="39">
      <c r="A48" s="201">
        <v>40</v>
      </c>
      <c r="B48" s="243" t="s">
        <v>914</v>
      </c>
      <c r="C48" s="284">
        <v>3836</v>
      </c>
      <c r="D48" s="143">
        <v>3836</v>
      </c>
      <c r="E48" s="143">
        <v>75</v>
      </c>
      <c r="F48" s="143" t="s">
        <v>947</v>
      </c>
      <c r="G48" s="752" t="s">
        <v>986</v>
      </c>
      <c r="H48" s="245" t="s">
        <v>987</v>
      </c>
    </row>
    <row r="49" spans="1:9" ht="15">
      <c r="A49" s="201">
        <v>41</v>
      </c>
      <c r="B49" s="243" t="s">
        <v>915</v>
      </c>
      <c r="C49" s="284">
        <v>5256</v>
      </c>
      <c r="D49" s="143">
        <v>0</v>
      </c>
      <c r="E49" s="143">
        <v>0</v>
      </c>
      <c r="F49" s="143">
        <v>0</v>
      </c>
      <c r="G49" s="143">
        <v>0</v>
      </c>
      <c r="H49" s="9">
        <v>0</v>
      </c>
    </row>
    <row r="50" spans="1:9" ht="15">
      <c r="A50" s="201">
        <v>42</v>
      </c>
      <c r="B50" s="243" t="s">
        <v>916</v>
      </c>
      <c r="C50" s="284">
        <v>3908</v>
      </c>
      <c r="D50" s="143">
        <v>3908</v>
      </c>
      <c r="E50" s="143">
        <v>10</v>
      </c>
      <c r="F50" s="143">
        <v>1</v>
      </c>
      <c r="G50" s="143"/>
      <c r="H50" s="9" t="s">
        <v>983</v>
      </c>
    </row>
    <row r="51" spans="1:9" ht="26.25">
      <c r="A51" s="201">
        <v>43</v>
      </c>
      <c r="B51" s="243" t="s">
        <v>917</v>
      </c>
      <c r="C51" s="284">
        <v>1906</v>
      </c>
      <c r="D51" s="143">
        <v>1906</v>
      </c>
      <c r="E51" s="143">
        <v>8</v>
      </c>
      <c r="F51" s="143">
        <v>4</v>
      </c>
      <c r="G51" s="752" t="s">
        <v>967</v>
      </c>
      <c r="H51" s="9" t="s">
        <v>983</v>
      </c>
    </row>
    <row r="52" spans="1:9" ht="26.25">
      <c r="A52" s="201">
        <v>44</v>
      </c>
      <c r="B52" s="243" t="s">
        <v>918</v>
      </c>
      <c r="C52" s="284">
        <v>2544</v>
      </c>
      <c r="D52" s="143">
        <v>2544</v>
      </c>
      <c r="E52" s="143">
        <v>6</v>
      </c>
      <c r="F52" s="143">
        <v>3</v>
      </c>
      <c r="G52" s="752" t="s">
        <v>967</v>
      </c>
      <c r="H52" s="245" t="s">
        <v>945</v>
      </c>
    </row>
    <row r="53" spans="1:9" ht="15">
      <c r="A53" s="201">
        <v>45</v>
      </c>
      <c r="B53" s="243" t="s">
        <v>919</v>
      </c>
      <c r="C53" s="284">
        <v>6148</v>
      </c>
      <c r="D53" s="143">
        <v>0</v>
      </c>
      <c r="E53" s="143">
        <v>0</v>
      </c>
      <c r="F53" s="143">
        <v>0</v>
      </c>
      <c r="G53" s="143">
        <v>0</v>
      </c>
      <c r="H53" s="9">
        <v>0</v>
      </c>
    </row>
    <row r="54" spans="1:9" ht="26.25">
      <c r="A54" s="201">
        <v>46</v>
      </c>
      <c r="B54" s="243" t="s">
        <v>920</v>
      </c>
      <c r="C54" s="284">
        <v>4637</v>
      </c>
      <c r="D54" s="143">
        <v>4637</v>
      </c>
      <c r="E54" s="143">
        <v>10</v>
      </c>
      <c r="F54" s="143">
        <v>5</v>
      </c>
      <c r="G54" s="752" t="s">
        <v>967</v>
      </c>
      <c r="H54" s="9" t="s">
        <v>983</v>
      </c>
    </row>
    <row r="55" spans="1:9" ht="26.25">
      <c r="A55" s="201">
        <v>47</v>
      </c>
      <c r="B55" s="243" t="s">
        <v>921</v>
      </c>
      <c r="C55" s="284">
        <v>4384</v>
      </c>
      <c r="D55" s="143">
        <v>4384</v>
      </c>
      <c r="E55" s="143">
        <v>10</v>
      </c>
      <c r="F55" s="143" t="s">
        <v>977</v>
      </c>
      <c r="G55" s="143" t="s">
        <v>937</v>
      </c>
      <c r="H55" s="245" t="s">
        <v>945</v>
      </c>
    </row>
    <row r="56" spans="1:9" ht="26.25">
      <c r="A56" s="201">
        <v>48</v>
      </c>
      <c r="B56" s="243" t="s">
        <v>922</v>
      </c>
      <c r="C56" s="284">
        <v>5407</v>
      </c>
      <c r="D56" s="143">
        <v>5407</v>
      </c>
      <c r="E56" s="143">
        <v>140</v>
      </c>
      <c r="F56" s="143" t="s">
        <v>990</v>
      </c>
      <c r="G56" s="752" t="s">
        <v>991</v>
      </c>
      <c r="H56" s="9" t="s">
        <v>992</v>
      </c>
    </row>
    <row r="57" spans="1:9" ht="15">
      <c r="A57" s="201">
        <v>49</v>
      </c>
      <c r="B57" s="243" t="s">
        <v>923</v>
      </c>
      <c r="C57" s="284">
        <v>3950</v>
      </c>
      <c r="D57" s="143"/>
      <c r="E57" s="143"/>
      <c r="F57" s="143"/>
      <c r="G57" s="143"/>
      <c r="H57" s="9"/>
    </row>
    <row r="58" spans="1:9" ht="26.25">
      <c r="A58" s="201">
        <v>50</v>
      </c>
      <c r="B58" s="243" t="s">
        <v>924</v>
      </c>
      <c r="C58" s="284">
        <v>2440</v>
      </c>
      <c r="D58" s="143">
        <v>721</v>
      </c>
      <c r="E58" s="143">
        <v>10</v>
      </c>
      <c r="F58" s="143" t="s">
        <v>981</v>
      </c>
      <c r="G58" s="752" t="s">
        <v>967</v>
      </c>
      <c r="H58" s="9" t="s">
        <v>982</v>
      </c>
    </row>
    <row r="59" spans="1:9" ht="26.25">
      <c r="A59" s="201">
        <v>51</v>
      </c>
      <c r="B59" s="243" t="s">
        <v>925</v>
      </c>
      <c r="C59" s="284">
        <v>5068</v>
      </c>
      <c r="D59" s="143">
        <v>5068</v>
      </c>
      <c r="E59" s="143">
        <v>14</v>
      </c>
      <c r="F59" s="143" t="s">
        <v>947</v>
      </c>
      <c r="G59" s="752" t="s">
        <v>948</v>
      </c>
      <c r="H59" s="245" t="s">
        <v>949</v>
      </c>
    </row>
    <row r="60" spans="1:9">
      <c r="A60" s="26" t="s">
        <v>19</v>
      </c>
      <c r="B60" s="9"/>
      <c r="C60" s="285">
        <v>211713</v>
      </c>
      <c r="D60" s="285">
        <f>SUM(D9:D59)</f>
        <v>156537</v>
      </c>
      <c r="E60" s="285">
        <f>SUM(E9:E59)</f>
        <v>2533</v>
      </c>
      <c r="F60" s="9"/>
      <c r="G60" s="9"/>
      <c r="H60" s="9"/>
    </row>
    <row r="61" spans="1:9">
      <c r="A61" s="144"/>
    </row>
    <row r="64" spans="1:9" ht="15" customHeight="1">
      <c r="A64" s="208"/>
      <c r="B64" s="208"/>
      <c r="C64" s="208"/>
      <c r="D64" s="208"/>
      <c r="E64" s="208"/>
      <c r="F64" s="1098" t="s">
        <v>13</v>
      </c>
      <c r="G64" s="1098"/>
      <c r="H64" s="209"/>
      <c r="I64" s="209"/>
    </row>
    <row r="65" spans="1:13" ht="15" customHeight="1">
      <c r="A65" s="208"/>
      <c r="B65" s="208"/>
      <c r="C65" s="208"/>
      <c r="D65" s="208"/>
      <c r="E65" s="208"/>
      <c r="F65" s="1098" t="s">
        <v>14</v>
      </c>
      <c r="G65" s="1098"/>
      <c r="H65" s="209"/>
      <c r="I65" s="209"/>
    </row>
    <row r="66" spans="1:13" ht="15" customHeight="1">
      <c r="A66" s="208"/>
      <c r="B66" s="208"/>
      <c r="C66" s="208"/>
      <c r="D66" s="208"/>
      <c r="E66" s="208"/>
      <c r="F66" s="1230" t="s">
        <v>88</v>
      </c>
      <c r="G66" s="1230"/>
      <c r="H66" s="1230"/>
      <c r="I66" s="1230"/>
    </row>
    <row r="67" spans="1:13">
      <c r="A67" s="208" t="s">
        <v>12</v>
      </c>
      <c r="C67" s="208"/>
      <c r="D67" s="208"/>
      <c r="E67" s="208"/>
      <c r="F67" s="1229" t="s">
        <v>85</v>
      </c>
      <c r="G67" s="1229"/>
      <c r="H67" s="208"/>
      <c r="I67" s="208"/>
    </row>
    <row r="68" spans="1:13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</row>
  </sheetData>
  <mergeCells count="9">
    <mergeCell ref="F66:I66"/>
    <mergeCell ref="F67:G67"/>
    <mergeCell ref="A1:F1"/>
    <mergeCell ref="A2:G2"/>
    <mergeCell ref="A4:G4"/>
    <mergeCell ref="F6:H6"/>
    <mergeCell ref="F64:G64"/>
    <mergeCell ref="F65:G65"/>
    <mergeCell ref="A5:C5"/>
  </mergeCells>
  <printOptions horizontalCentered="1"/>
  <pageMargins left="0.70866141732283505" right="0.70866141732283505" top="0.23622047244094499" bottom="0" header="0.25" footer="0.31496062992126"/>
  <pageSetup paperSize="9" scale="70" orientation="landscape" r:id="rId1"/>
  <rowBreaks count="1" manualBreakCount="1">
    <brk id="33" max="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zoomScale="90" zoomScaleNormal="91" zoomScaleSheetLayoutView="90" workbookViewId="0">
      <pane ySplit="11" topLeftCell="A18" activePane="bottomLeft" state="frozen"/>
      <selection activeCell="I28" sqref="I28"/>
      <selection pane="bottomLeft" activeCell="G26" sqref="G26:J26"/>
    </sheetView>
  </sheetViews>
  <sheetFormatPr defaultRowHeight="12.75"/>
  <cols>
    <col min="1" max="1" width="10.28515625" style="343" customWidth="1"/>
    <col min="2" max="2" width="8.140625" style="343" customWidth="1"/>
    <col min="3" max="3" width="16.28515625" style="343" customWidth="1"/>
    <col min="4" max="4" width="15.85546875" style="343" customWidth="1"/>
    <col min="5" max="5" width="11.5703125" style="343" customWidth="1"/>
    <col min="6" max="6" width="15" style="343" customWidth="1"/>
    <col min="7" max="7" width="9.7109375" style="343" customWidth="1"/>
    <col min="8" max="8" width="15.140625" style="343" customWidth="1"/>
    <col min="9" max="9" width="16.5703125" style="343" customWidth="1"/>
    <col min="10" max="10" width="18.28515625" style="343" customWidth="1"/>
    <col min="11" max="11" width="14.140625" style="343" customWidth="1"/>
    <col min="12" max="16384" width="9.140625" style="343"/>
  </cols>
  <sheetData>
    <row r="1" spans="1:19" ht="15">
      <c r="D1" s="1231"/>
      <c r="E1" s="1231"/>
      <c r="H1" s="596"/>
      <c r="I1" s="1232" t="s">
        <v>69</v>
      </c>
      <c r="J1" s="1232"/>
    </row>
    <row r="2" spans="1:19" ht="15">
      <c r="A2" s="1112" t="s">
        <v>0</v>
      </c>
      <c r="B2" s="1112"/>
      <c r="C2" s="1112"/>
      <c r="D2" s="1112"/>
      <c r="E2" s="1112"/>
      <c r="F2" s="1112"/>
      <c r="G2" s="1112"/>
      <c r="H2" s="1112"/>
      <c r="I2" s="1112"/>
      <c r="J2" s="1112"/>
    </row>
    <row r="3" spans="1:19" ht="20.25">
      <c r="A3" s="1233" t="s">
        <v>734</v>
      </c>
      <c r="B3" s="1233"/>
      <c r="C3" s="1233"/>
      <c r="D3" s="1233"/>
      <c r="E3" s="1233"/>
      <c r="F3" s="1233"/>
      <c r="G3" s="1233"/>
      <c r="H3" s="1233"/>
      <c r="I3" s="1233"/>
      <c r="J3" s="1233"/>
    </row>
    <row r="4" spans="1:19" ht="10.5" customHeight="1"/>
    <row r="5" spans="1:19" s="358" customFormat="1" ht="24.75" customHeight="1">
      <c r="A5" s="1234" t="s">
        <v>436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</row>
    <row r="6" spans="1:19" s="358" customFormat="1" ht="15.75" customHeight="1">
      <c r="A6" s="796"/>
      <c r="B6" s="796"/>
      <c r="C6" s="796"/>
      <c r="D6" s="796"/>
      <c r="E6" s="796"/>
      <c r="F6" s="796"/>
      <c r="G6" s="796"/>
      <c r="H6" s="796"/>
      <c r="I6" s="796"/>
      <c r="J6" s="796"/>
    </row>
    <row r="7" spans="1:19" s="358" customFormat="1">
      <c r="A7" s="1231" t="s">
        <v>999</v>
      </c>
      <c r="B7" s="1231"/>
      <c r="C7" s="1231"/>
      <c r="E7" s="1109"/>
      <c r="F7" s="1109"/>
      <c r="G7" s="1109"/>
      <c r="H7" s="1109"/>
      <c r="I7" s="1109" t="s">
        <v>815</v>
      </c>
      <c r="J7" s="1109"/>
      <c r="K7" s="1109"/>
    </row>
    <row r="8" spans="1:19" s="811" customFormat="1" ht="15.75" hidden="1">
      <c r="C8" s="1112" t="s">
        <v>16</v>
      </c>
      <c r="D8" s="1112"/>
      <c r="E8" s="1112"/>
      <c r="F8" s="1112"/>
      <c r="G8" s="1112"/>
      <c r="H8" s="1112"/>
      <c r="I8" s="1112"/>
      <c r="J8" s="1112"/>
    </row>
    <row r="9" spans="1:19" ht="44.25" customHeight="1">
      <c r="A9" s="1235" t="s">
        <v>26</v>
      </c>
      <c r="B9" s="1235" t="s">
        <v>59</v>
      </c>
      <c r="C9" s="1237" t="s">
        <v>462</v>
      </c>
      <c r="D9" s="1238"/>
      <c r="E9" s="1237" t="s">
        <v>40</v>
      </c>
      <c r="F9" s="1238"/>
      <c r="G9" s="1237" t="s">
        <v>41</v>
      </c>
      <c r="H9" s="1238"/>
      <c r="I9" s="1118" t="s">
        <v>107</v>
      </c>
      <c r="J9" s="1118"/>
      <c r="K9" s="1235" t="s">
        <v>505</v>
      </c>
      <c r="R9" s="351"/>
      <c r="S9" s="451"/>
    </row>
    <row r="10" spans="1:19" s="798" customFormat="1" ht="42.6" customHeight="1">
      <c r="A10" s="1236"/>
      <c r="B10" s="1236"/>
      <c r="C10" s="782" t="s">
        <v>42</v>
      </c>
      <c r="D10" s="782" t="s">
        <v>106</v>
      </c>
      <c r="E10" s="782" t="s">
        <v>42</v>
      </c>
      <c r="F10" s="782" t="s">
        <v>106</v>
      </c>
      <c r="G10" s="782" t="s">
        <v>42</v>
      </c>
      <c r="H10" s="782" t="s">
        <v>106</v>
      </c>
      <c r="I10" s="782" t="s">
        <v>136</v>
      </c>
      <c r="J10" s="782" t="s">
        <v>1109</v>
      </c>
      <c r="K10" s="1236"/>
    </row>
    <row r="11" spans="1:19">
      <c r="A11" s="812">
        <v>1</v>
      </c>
      <c r="B11" s="812">
        <v>2</v>
      </c>
      <c r="C11" s="812">
        <v>3</v>
      </c>
      <c r="D11" s="812">
        <v>4</v>
      </c>
      <c r="E11" s="812">
        <v>5</v>
      </c>
      <c r="F11" s="812">
        <v>6</v>
      </c>
      <c r="G11" s="812">
        <v>7</v>
      </c>
      <c r="H11" s="812">
        <v>8</v>
      </c>
      <c r="I11" s="812">
        <v>9</v>
      </c>
      <c r="J11" s="812">
        <v>10</v>
      </c>
      <c r="K11" s="366">
        <v>11</v>
      </c>
    </row>
    <row r="12" spans="1:19" ht="15.75" customHeight="1">
      <c r="A12" s="378">
        <v>1</v>
      </c>
      <c r="B12" s="357" t="s">
        <v>374</v>
      </c>
      <c r="C12" s="351">
        <v>23232</v>
      </c>
      <c r="D12" s="813">
        <v>13939.2</v>
      </c>
      <c r="E12" s="351">
        <v>0</v>
      </c>
      <c r="F12" s="813">
        <v>0</v>
      </c>
      <c r="G12" s="351">
        <v>0</v>
      </c>
      <c r="H12" s="813">
        <v>0</v>
      </c>
      <c r="I12" s="845">
        <v>23232</v>
      </c>
      <c r="J12" s="813">
        <v>13939.2</v>
      </c>
      <c r="K12" s="351"/>
      <c r="M12" s="814"/>
    </row>
    <row r="13" spans="1:19" ht="15.75" customHeight="1">
      <c r="A13" s="378">
        <v>2</v>
      </c>
      <c r="B13" s="357" t="s">
        <v>375</v>
      </c>
      <c r="C13" s="351">
        <v>44599</v>
      </c>
      <c r="D13" s="351">
        <v>26759.02</v>
      </c>
      <c r="E13" s="351">
        <v>17359</v>
      </c>
      <c r="F13" s="813">
        <v>10415.4</v>
      </c>
      <c r="G13" s="351">
        <v>0</v>
      </c>
      <c r="H13" s="351">
        <v>0</v>
      </c>
      <c r="I13" s="845">
        <v>50472</v>
      </c>
      <c r="J13" s="351">
        <v>30282.82</v>
      </c>
      <c r="K13" s="351"/>
      <c r="M13" s="814"/>
    </row>
    <row r="14" spans="1:19" ht="15.75" customHeight="1">
      <c r="A14" s="378">
        <v>3</v>
      </c>
      <c r="B14" s="357" t="s">
        <v>376</v>
      </c>
      <c r="C14" s="351">
        <v>29268</v>
      </c>
      <c r="D14" s="351">
        <v>17560.8</v>
      </c>
      <c r="E14" s="351">
        <v>19427</v>
      </c>
      <c r="F14" s="813">
        <v>11656.199999999999</v>
      </c>
      <c r="G14" s="351">
        <v>502</v>
      </c>
      <c r="H14" s="351">
        <v>301.2</v>
      </c>
      <c r="I14" s="845">
        <v>59811</v>
      </c>
      <c r="J14" s="351">
        <v>5603.4000000000005</v>
      </c>
      <c r="K14" s="351"/>
      <c r="M14" s="814"/>
    </row>
    <row r="15" spans="1:19" ht="15.75" customHeight="1">
      <c r="A15" s="378">
        <v>4</v>
      </c>
      <c r="B15" s="357" t="s">
        <v>377</v>
      </c>
      <c r="C15" s="351">
        <v>0</v>
      </c>
      <c r="D15" s="351">
        <v>0</v>
      </c>
      <c r="E15" s="351">
        <v>22069</v>
      </c>
      <c r="F15" s="351">
        <v>13241.4</v>
      </c>
      <c r="G15" s="351">
        <v>0</v>
      </c>
      <c r="H15" s="351">
        <v>0</v>
      </c>
      <c r="I15" s="845">
        <v>37742</v>
      </c>
      <c r="J15" s="351">
        <v>-13241.4</v>
      </c>
      <c r="K15" s="351"/>
      <c r="M15" s="814"/>
    </row>
    <row r="16" spans="1:19" ht="15.75" customHeight="1">
      <c r="A16" s="378">
        <v>5</v>
      </c>
      <c r="B16" s="357" t="s">
        <v>378</v>
      </c>
      <c r="C16" s="351">
        <v>0</v>
      </c>
      <c r="D16" s="351">
        <v>0</v>
      </c>
      <c r="E16" s="351">
        <v>10186</v>
      </c>
      <c r="F16" s="351">
        <v>6111.5999999999995</v>
      </c>
      <c r="G16" s="351">
        <v>0</v>
      </c>
      <c r="H16" s="813">
        <v>0</v>
      </c>
      <c r="I16" s="845">
        <v>27556</v>
      </c>
      <c r="J16" s="351">
        <v>-6111.5999999999995</v>
      </c>
      <c r="K16" s="351"/>
      <c r="M16" s="814"/>
    </row>
    <row r="17" spans="1:13" ht="15.75" customHeight="1">
      <c r="A17" s="378">
        <v>6</v>
      </c>
      <c r="B17" s="357" t="s">
        <v>379</v>
      </c>
      <c r="C17" s="351">
        <v>0</v>
      </c>
      <c r="D17" s="351">
        <v>0</v>
      </c>
      <c r="E17" s="351">
        <v>22041</v>
      </c>
      <c r="F17" s="351">
        <v>13224.6</v>
      </c>
      <c r="G17" s="351">
        <v>0</v>
      </c>
      <c r="H17" s="351">
        <v>0</v>
      </c>
      <c r="I17" s="845">
        <v>5515</v>
      </c>
      <c r="J17" s="351">
        <v>-13224.6</v>
      </c>
      <c r="K17" s="351"/>
      <c r="M17" s="814"/>
    </row>
    <row r="18" spans="1:13" ht="15.75" customHeight="1">
      <c r="A18" s="378">
        <v>7</v>
      </c>
      <c r="B18" s="357" t="s">
        <v>380</v>
      </c>
      <c r="C18" s="351">
        <v>1363</v>
      </c>
      <c r="D18" s="351">
        <v>1574.26</v>
      </c>
      <c r="E18" s="351">
        <v>342</v>
      </c>
      <c r="F18" s="351">
        <v>526.68000000000006</v>
      </c>
      <c r="G18" s="351">
        <v>23</v>
      </c>
      <c r="H18" s="351">
        <v>35.42</v>
      </c>
      <c r="I18" s="845">
        <v>6513</v>
      </c>
      <c r="J18" s="351">
        <v>1012.16</v>
      </c>
      <c r="K18" s="351"/>
      <c r="M18" s="814"/>
    </row>
    <row r="19" spans="1:13" s="451" customFormat="1" ht="15.75" customHeight="1">
      <c r="A19" s="378">
        <v>8</v>
      </c>
      <c r="B19" s="357" t="s">
        <v>251</v>
      </c>
      <c r="C19" s="351">
        <v>2289</v>
      </c>
      <c r="D19" s="351">
        <v>2643.8</v>
      </c>
      <c r="E19" s="351">
        <v>839</v>
      </c>
      <c r="F19" s="351">
        <v>1292.06</v>
      </c>
      <c r="G19" s="351">
        <v>581</v>
      </c>
      <c r="H19" s="813">
        <v>984.74</v>
      </c>
      <c r="I19" s="845">
        <v>7382</v>
      </c>
      <c r="J19" s="351">
        <v>367.00000000000023</v>
      </c>
      <c r="K19" s="351"/>
      <c r="L19" s="343"/>
      <c r="M19" s="814"/>
    </row>
    <row r="20" spans="1:13" s="451" customFormat="1" ht="15.75" customHeight="1">
      <c r="A20" s="378">
        <v>9</v>
      </c>
      <c r="B20" s="357" t="s">
        <v>355</v>
      </c>
      <c r="C20" s="351">
        <v>0</v>
      </c>
      <c r="D20" s="813">
        <v>0</v>
      </c>
      <c r="E20" s="351">
        <v>804</v>
      </c>
      <c r="F20" s="813">
        <v>1238.1600000000001</v>
      </c>
      <c r="G20" s="351">
        <v>0</v>
      </c>
      <c r="H20" s="813">
        <v>0</v>
      </c>
      <c r="I20" s="845">
        <v>6578</v>
      </c>
      <c r="J20" s="813">
        <v>-1238.1600000000001</v>
      </c>
      <c r="K20" s="351"/>
      <c r="L20" s="343"/>
      <c r="M20" s="814"/>
    </row>
    <row r="21" spans="1:13" s="451" customFormat="1" ht="15.75" customHeight="1">
      <c r="A21" s="378">
        <v>10</v>
      </c>
      <c r="B21" s="357" t="s">
        <v>504</v>
      </c>
      <c r="C21" s="351">
        <v>0</v>
      </c>
      <c r="D21" s="351">
        <v>0</v>
      </c>
      <c r="E21" s="351">
        <v>458</v>
      </c>
      <c r="F21" s="813">
        <v>705.32</v>
      </c>
      <c r="G21" s="351">
        <v>0</v>
      </c>
      <c r="H21" s="351">
        <v>0</v>
      </c>
      <c r="I21" s="845">
        <v>6120</v>
      </c>
      <c r="J21" s="813">
        <v>-705.32</v>
      </c>
      <c r="K21" s="351"/>
      <c r="L21" s="343"/>
      <c r="M21" s="814"/>
    </row>
    <row r="22" spans="1:13" s="451" customFormat="1" ht="15.75" customHeight="1">
      <c r="A22" s="378">
        <v>11</v>
      </c>
      <c r="B22" s="357" t="s">
        <v>474</v>
      </c>
      <c r="C22" s="351">
        <v>0</v>
      </c>
      <c r="D22" s="351">
        <v>0</v>
      </c>
      <c r="E22" s="351">
        <v>132</v>
      </c>
      <c r="F22" s="351">
        <v>203.28</v>
      </c>
      <c r="G22" s="351">
        <v>0</v>
      </c>
      <c r="H22" s="351">
        <v>0</v>
      </c>
      <c r="I22" s="845">
        <v>5988</v>
      </c>
      <c r="J22" s="351">
        <v>-203.28</v>
      </c>
      <c r="K22" s="351"/>
      <c r="L22" s="343"/>
      <c r="M22" s="814"/>
    </row>
    <row r="23" spans="1:13" s="451" customFormat="1" ht="15.75" customHeight="1">
      <c r="A23" s="378">
        <v>12</v>
      </c>
      <c r="B23" s="357" t="s">
        <v>503</v>
      </c>
      <c r="C23" s="351">
        <v>2650</v>
      </c>
      <c r="D23" s="351">
        <v>3670.77</v>
      </c>
      <c r="E23" s="351">
        <v>0</v>
      </c>
      <c r="F23" s="351">
        <v>0</v>
      </c>
      <c r="G23" s="351">
        <v>0</v>
      </c>
      <c r="H23" s="351">
        <v>0</v>
      </c>
      <c r="I23" s="845">
        <v>8638</v>
      </c>
      <c r="J23" s="351">
        <v>3670.77</v>
      </c>
      <c r="K23" s="351"/>
      <c r="L23" s="343"/>
      <c r="M23" s="814"/>
    </row>
    <row r="24" spans="1:13" s="451" customFormat="1" ht="15.75" customHeight="1">
      <c r="A24" s="378">
        <v>13</v>
      </c>
      <c r="B24" s="357" t="s">
        <v>676</v>
      </c>
      <c r="C24" s="351">
        <v>0</v>
      </c>
      <c r="D24" s="351">
        <v>0</v>
      </c>
      <c r="E24" s="351">
        <v>181</v>
      </c>
      <c r="F24" s="351">
        <v>278.74</v>
      </c>
      <c r="G24" s="351">
        <v>0</v>
      </c>
      <c r="H24" s="351">
        <v>0</v>
      </c>
      <c r="I24" s="845">
        <v>8457</v>
      </c>
      <c r="J24" s="813">
        <v>-278.74</v>
      </c>
      <c r="K24" s="351"/>
      <c r="L24" s="343"/>
      <c r="M24" s="814"/>
    </row>
    <row r="25" spans="1:13" s="451" customFormat="1" ht="15.75" customHeight="1">
      <c r="A25" s="378">
        <v>14</v>
      </c>
      <c r="B25" s="357" t="s">
        <v>831</v>
      </c>
      <c r="C25" s="351">
        <v>0</v>
      </c>
      <c r="D25" s="351">
        <v>0</v>
      </c>
      <c r="E25" s="351">
        <v>859</v>
      </c>
      <c r="F25" s="351">
        <v>1843.76</v>
      </c>
      <c r="G25" s="351">
        <v>1791</v>
      </c>
      <c r="H25" s="351">
        <v>330.61</v>
      </c>
      <c r="I25" s="845">
        <v>5807</v>
      </c>
      <c r="J25" s="351">
        <v>3758.68</v>
      </c>
      <c r="K25" s="351"/>
      <c r="L25" s="343"/>
      <c r="M25" s="814"/>
    </row>
    <row r="26" spans="1:13" s="451" customFormat="1" ht="15.75" customHeight="1">
      <c r="A26" s="378"/>
      <c r="B26" s="357"/>
      <c r="C26" s="349">
        <v>103401</v>
      </c>
      <c r="D26" s="349">
        <v>66147.850000000006</v>
      </c>
      <c r="E26" s="349">
        <v>94697</v>
      </c>
      <c r="F26" s="349">
        <v>60737.2</v>
      </c>
      <c r="G26" s="349">
        <v>2897</v>
      </c>
      <c r="H26" s="349">
        <v>1651.9700000000003</v>
      </c>
      <c r="I26" s="349">
        <v>5807</v>
      </c>
      <c r="J26" s="349">
        <v>3758.68</v>
      </c>
      <c r="K26" s="351"/>
      <c r="L26" s="343"/>
      <c r="M26" s="814"/>
    </row>
    <row r="29" spans="1:13" ht="18">
      <c r="I29" s="815"/>
    </row>
    <row r="30" spans="1:13">
      <c r="A30" s="816"/>
      <c r="B30" s="816"/>
      <c r="C30" s="816"/>
      <c r="D30" s="816"/>
      <c r="E30" s="816"/>
      <c r="F30" s="1239" t="s">
        <v>13</v>
      </c>
      <c r="G30" s="1239"/>
      <c r="H30" s="817"/>
      <c r="I30" s="817"/>
    </row>
    <row r="31" spans="1:13">
      <c r="A31" s="816"/>
      <c r="B31" s="816"/>
      <c r="C31" s="816"/>
      <c r="D31" s="816"/>
      <c r="E31" s="816"/>
      <c r="F31" s="1239" t="s">
        <v>14</v>
      </c>
      <c r="G31" s="1239"/>
      <c r="H31" s="817"/>
      <c r="I31" s="817"/>
    </row>
    <row r="32" spans="1:13">
      <c r="A32" s="816"/>
      <c r="B32" s="816"/>
      <c r="C32" s="816"/>
      <c r="D32" s="816"/>
      <c r="E32" s="816"/>
      <c r="F32" s="1240" t="s">
        <v>88</v>
      </c>
      <c r="G32" s="1240"/>
      <c r="H32" s="1240"/>
      <c r="I32" s="1240"/>
    </row>
    <row r="33" spans="1:9">
      <c r="A33" s="816" t="s">
        <v>12</v>
      </c>
      <c r="C33" s="816"/>
      <c r="D33" s="816"/>
      <c r="E33" s="816"/>
      <c r="F33" s="1241" t="s">
        <v>85</v>
      </c>
      <c r="G33" s="1241"/>
      <c r="H33" s="816"/>
      <c r="I33" s="816"/>
    </row>
  </sheetData>
  <mergeCells count="20">
    <mergeCell ref="K9:K10"/>
    <mergeCell ref="F30:G30"/>
    <mergeCell ref="F31:G31"/>
    <mergeCell ref="F32:I32"/>
    <mergeCell ref="F33:G33"/>
    <mergeCell ref="C8:J8"/>
    <mergeCell ref="A9:A10"/>
    <mergeCell ref="B9:B10"/>
    <mergeCell ref="C9:D9"/>
    <mergeCell ref="E9:F9"/>
    <mergeCell ref="G9:H9"/>
    <mergeCell ref="I9:J9"/>
    <mergeCell ref="A7:C7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opLeftCell="A4" zoomScaleSheetLayoutView="90" workbookViewId="0">
      <pane ySplit="8" topLeftCell="A15" activePane="bottomLeft" state="frozen"/>
      <selection activeCell="I28" sqref="I28"/>
      <selection pane="bottomLeft" activeCell="J63" sqref="J63"/>
    </sheetView>
  </sheetViews>
  <sheetFormatPr defaultRowHeight="12.75"/>
  <cols>
    <col min="1" max="1" width="9.140625" style="343"/>
    <col min="2" max="2" width="10.5703125" style="343" customWidth="1"/>
    <col min="3" max="3" width="16.28515625" style="818" customWidth="1"/>
    <col min="4" max="4" width="15.85546875" style="818" customWidth="1"/>
    <col min="5" max="5" width="11.5703125" style="818" customWidth="1"/>
    <col min="6" max="6" width="15" style="818" customWidth="1"/>
    <col min="7" max="7" width="9.7109375" style="818" customWidth="1"/>
    <col min="8" max="8" width="15.140625" style="818" customWidth="1"/>
    <col min="9" max="9" width="16.5703125" style="818" customWidth="1"/>
    <col min="10" max="10" width="18.28515625" style="818" customWidth="1"/>
    <col min="11" max="11" width="14.140625" style="818" customWidth="1"/>
    <col min="12" max="16384" width="9.140625" style="343"/>
  </cols>
  <sheetData>
    <row r="1" spans="1:19" ht="15">
      <c r="D1" s="1109"/>
      <c r="E1" s="1109"/>
      <c r="H1" s="787"/>
      <c r="I1" s="1242" t="s">
        <v>381</v>
      </c>
      <c r="J1" s="1242"/>
    </row>
    <row r="2" spans="1:19" ht="15">
      <c r="A2" s="1112" t="s">
        <v>0</v>
      </c>
      <c r="B2" s="1112"/>
      <c r="C2" s="1112"/>
      <c r="D2" s="1112"/>
      <c r="E2" s="1112"/>
      <c r="F2" s="1112"/>
      <c r="G2" s="1112"/>
      <c r="H2" s="1112"/>
      <c r="I2" s="1112"/>
      <c r="J2" s="1112"/>
    </row>
    <row r="3" spans="1:19" ht="20.25">
      <c r="A3" s="1233" t="s">
        <v>737</v>
      </c>
      <c r="B3" s="1233"/>
      <c r="C3" s="1233"/>
      <c r="D3" s="1233"/>
      <c r="E3" s="1233"/>
      <c r="F3" s="1233"/>
      <c r="G3" s="1233"/>
      <c r="H3" s="1233"/>
      <c r="I3" s="1233"/>
      <c r="J3" s="1233"/>
    </row>
    <row r="4" spans="1:19" ht="15" customHeight="1"/>
    <row r="5" spans="1:19" s="358" customFormat="1" ht="18.75" customHeight="1">
      <c r="A5" s="1234" t="s">
        <v>437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</row>
    <row r="6" spans="1:19" s="358" customFormat="1" ht="15.75" customHeight="1">
      <c r="A6" s="796"/>
      <c r="B6" s="796"/>
      <c r="C6" s="819"/>
      <c r="D6" s="819"/>
      <c r="E6" s="819"/>
      <c r="F6" s="819"/>
      <c r="G6" s="819"/>
      <c r="H6" s="819"/>
      <c r="I6" s="819"/>
      <c r="J6" s="819"/>
      <c r="K6" s="602"/>
    </row>
    <row r="7" spans="1:19" s="358" customFormat="1">
      <c r="A7" s="1231" t="s">
        <v>999</v>
      </c>
      <c r="B7" s="1231"/>
      <c r="C7" s="1231"/>
      <c r="D7" s="602"/>
      <c r="E7" s="1109"/>
      <c r="F7" s="1109"/>
      <c r="G7" s="1109"/>
      <c r="H7" s="1109"/>
      <c r="I7" s="1109" t="s">
        <v>815</v>
      </c>
      <c r="J7" s="1109"/>
      <c r="K7" s="1109"/>
    </row>
    <row r="8" spans="1:19" s="811" customFormat="1" ht="15.75" hidden="1">
      <c r="C8" s="1112" t="s">
        <v>16</v>
      </c>
      <c r="D8" s="1112"/>
      <c r="E8" s="1112"/>
      <c r="F8" s="1112"/>
      <c r="G8" s="1112"/>
      <c r="H8" s="1112"/>
      <c r="I8" s="1112"/>
      <c r="J8" s="1112"/>
      <c r="K8" s="601"/>
    </row>
    <row r="9" spans="1:19" ht="30" customHeight="1">
      <c r="A9" s="1235" t="s">
        <v>26</v>
      </c>
      <c r="B9" s="1235" t="s">
        <v>39</v>
      </c>
      <c r="C9" s="1237" t="s">
        <v>839</v>
      </c>
      <c r="D9" s="1238"/>
      <c r="E9" s="1237" t="s">
        <v>40</v>
      </c>
      <c r="F9" s="1238"/>
      <c r="G9" s="1237" t="s">
        <v>41</v>
      </c>
      <c r="H9" s="1238"/>
      <c r="I9" s="1118" t="s">
        <v>107</v>
      </c>
      <c r="J9" s="1118"/>
      <c r="K9" s="1235" t="s">
        <v>237</v>
      </c>
      <c r="R9" s="351"/>
      <c r="S9" s="451"/>
    </row>
    <row r="10" spans="1:19" s="798" customFormat="1" ht="42.6" customHeight="1">
      <c r="A10" s="1236"/>
      <c r="B10" s="1236"/>
      <c r="C10" s="782" t="s">
        <v>42</v>
      </c>
      <c r="D10" s="782" t="s">
        <v>106</v>
      </c>
      <c r="E10" s="782" t="s">
        <v>42</v>
      </c>
      <c r="F10" s="782" t="s">
        <v>106</v>
      </c>
      <c r="G10" s="782" t="s">
        <v>42</v>
      </c>
      <c r="H10" s="782" t="s">
        <v>106</v>
      </c>
      <c r="I10" s="782" t="s">
        <v>136</v>
      </c>
      <c r="J10" s="820" t="s">
        <v>1109</v>
      </c>
      <c r="K10" s="1236"/>
    </row>
    <row r="11" spans="1:19">
      <c r="A11" s="812">
        <v>1</v>
      </c>
      <c r="B11" s="812">
        <v>2</v>
      </c>
      <c r="C11" s="821">
        <v>3</v>
      </c>
      <c r="D11" s="821">
        <v>4</v>
      </c>
      <c r="E11" s="821">
        <v>5</v>
      </c>
      <c r="F11" s="821">
        <v>6</v>
      </c>
      <c r="G11" s="821">
        <v>7</v>
      </c>
      <c r="H11" s="821">
        <v>8</v>
      </c>
      <c r="I11" s="821">
        <v>9</v>
      </c>
      <c r="J11" s="821">
        <v>10</v>
      </c>
      <c r="K11" s="822">
        <v>11</v>
      </c>
    </row>
    <row r="12" spans="1:19" ht="17.25" customHeight="1">
      <c r="A12" s="357">
        <v>1</v>
      </c>
      <c r="B12" s="351" t="s">
        <v>875</v>
      </c>
      <c r="C12" s="356">
        <v>788</v>
      </c>
      <c r="D12" s="823">
        <v>472.8</v>
      </c>
      <c r="E12" s="824">
        <v>755</v>
      </c>
      <c r="F12" s="824">
        <v>453</v>
      </c>
      <c r="G12" s="825">
        <v>33</v>
      </c>
      <c r="H12" s="826">
        <v>19.8</v>
      </c>
      <c r="I12" s="356">
        <v>0</v>
      </c>
      <c r="J12" s="826">
        <v>0</v>
      </c>
      <c r="K12" s="356">
        <v>0</v>
      </c>
    </row>
    <row r="13" spans="1:19" ht="17.25" customHeight="1">
      <c r="A13" s="357">
        <v>2</v>
      </c>
      <c r="B13" s="355" t="s">
        <v>876</v>
      </c>
      <c r="C13" s="356">
        <v>2258</v>
      </c>
      <c r="D13" s="823">
        <v>1411.704</v>
      </c>
      <c r="E13" s="824">
        <v>2012</v>
      </c>
      <c r="F13" s="824">
        <v>1226</v>
      </c>
      <c r="G13" s="825">
        <v>246</v>
      </c>
      <c r="H13" s="356">
        <v>185.7</v>
      </c>
      <c r="I13" s="356">
        <v>0</v>
      </c>
      <c r="J13" s="356">
        <v>0</v>
      </c>
      <c r="K13" s="356">
        <v>0</v>
      </c>
    </row>
    <row r="14" spans="1:19" ht="17.25" customHeight="1">
      <c r="A14" s="357">
        <v>3</v>
      </c>
      <c r="B14" s="355" t="s">
        <v>1020</v>
      </c>
      <c r="C14" s="356">
        <v>1445</v>
      </c>
      <c r="D14" s="823">
        <v>880.44599999999991</v>
      </c>
      <c r="E14" s="824">
        <v>1198</v>
      </c>
      <c r="F14" s="824">
        <v>732.25</v>
      </c>
      <c r="G14" s="825">
        <v>0</v>
      </c>
      <c r="H14" s="356">
        <v>0</v>
      </c>
      <c r="I14" s="356">
        <v>247</v>
      </c>
      <c r="J14" s="356">
        <v>148.19999999999999</v>
      </c>
      <c r="K14" s="356">
        <v>0</v>
      </c>
    </row>
    <row r="15" spans="1:19" ht="17.25" customHeight="1">
      <c r="A15" s="357">
        <v>4</v>
      </c>
      <c r="B15" s="353" t="s">
        <v>878</v>
      </c>
      <c r="C15" s="356">
        <v>1483</v>
      </c>
      <c r="D15" s="823">
        <v>972.47800000000007</v>
      </c>
      <c r="E15" s="824">
        <v>1266</v>
      </c>
      <c r="F15" s="824">
        <v>834.54</v>
      </c>
      <c r="G15" s="825">
        <v>195</v>
      </c>
      <c r="H15" s="356">
        <v>124.74</v>
      </c>
      <c r="I15" s="356">
        <v>22</v>
      </c>
      <c r="J15" s="356">
        <v>13.2</v>
      </c>
      <c r="K15" s="356">
        <v>0</v>
      </c>
    </row>
    <row r="16" spans="1:19" ht="17.25" customHeight="1">
      <c r="A16" s="357">
        <v>5</v>
      </c>
      <c r="B16" s="355" t="s">
        <v>879</v>
      </c>
      <c r="C16" s="356">
        <v>2691</v>
      </c>
      <c r="D16" s="823">
        <v>1751.4880000000001</v>
      </c>
      <c r="E16" s="824">
        <v>2533</v>
      </c>
      <c r="F16" s="824">
        <v>1683.67</v>
      </c>
      <c r="G16" s="825">
        <v>158</v>
      </c>
      <c r="H16" s="356">
        <v>67.819999999999936</v>
      </c>
      <c r="I16" s="356">
        <v>0</v>
      </c>
      <c r="J16" s="356">
        <v>0</v>
      </c>
      <c r="K16" s="356">
        <v>0</v>
      </c>
    </row>
    <row r="17" spans="1:11" ht="17.25" customHeight="1">
      <c r="A17" s="357">
        <v>6</v>
      </c>
      <c r="B17" s="353" t="s">
        <v>880</v>
      </c>
      <c r="C17" s="356">
        <v>2850</v>
      </c>
      <c r="D17" s="823">
        <v>1762.422</v>
      </c>
      <c r="E17" s="824">
        <v>2593</v>
      </c>
      <c r="F17" s="824">
        <v>1607.68</v>
      </c>
      <c r="G17" s="825">
        <v>0</v>
      </c>
      <c r="H17" s="356">
        <v>0</v>
      </c>
      <c r="I17" s="356">
        <v>257</v>
      </c>
      <c r="J17" s="356">
        <v>154.74</v>
      </c>
      <c r="K17" s="356">
        <v>0</v>
      </c>
    </row>
    <row r="18" spans="1:11" ht="17.25" customHeight="1">
      <c r="A18" s="357">
        <v>7</v>
      </c>
      <c r="B18" s="353" t="s">
        <v>881</v>
      </c>
      <c r="C18" s="356">
        <v>2891</v>
      </c>
      <c r="D18" s="823">
        <v>1960.922</v>
      </c>
      <c r="E18" s="824">
        <v>2850</v>
      </c>
      <c r="F18" s="824">
        <v>1908.97</v>
      </c>
      <c r="G18" s="825">
        <v>41</v>
      </c>
      <c r="H18" s="356">
        <v>51.95</v>
      </c>
      <c r="I18" s="356">
        <v>0</v>
      </c>
      <c r="J18" s="356">
        <v>0</v>
      </c>
      <c r="K18" s="356">
        <v>0</v>
      </c>
    </row>
    <row r="19" spans="1:11" ht="17.25" customHeight="1">
      <c r="A19" s="357">
        <v>8</v>
      </c>
      <c r="B19" s="353" t="s">
        <v>1021</v>
      </c>
      <c r="C19" s="351">
        <v>2131</v>
      </c>
      <c r="D19" s="827">
        <v>1287.5639999999999</v>
      </c>
      <c r="E19" s="824">
        <v>1826</v>
      </c>
      <c r="F19" s="824">
        <v>1162.81</v>
      </c>
      <c r="G19" s="828">
        <v>303</v>
      </c>
      <c r="H19" s="813">
        <v>123.55</v>
      </c>
      <c r="I19" s="351">
        <v>2</v>
      </c>
      <c r="J19" s="351">
        <v>1.2</v>
      </c>
      <c r="K19" s="356">
        <v>0</v>
      </c>
    </row>
    <row r="20" spans="1:11" ht="17.25" customHeight="1">
      <c r="A20" s="357">
        <v>9</v>
      </c>
      <c r="B20" s="353" t="s">
        <v>883</v>
      </c>
      <c r="C20" s="351">
        <v>863</v>
      </c>
      <c r="D20" s="827">
        <v>518.34</v>
      </c>
      <c r="E20" s="824">
        <v>552</v>
      </c>
      <c r="F20" s="824">
        <v>331.74</v>
      </c>
      <c r="G20" s="828">
        <v>0</v>
      </c>
      <c r="H20" s="813">
        <v>0</v>
      </c>
      <c r="I20" s="351">
        <v>311</v>
      </c>
      <c r="J20" s="813">
        <v>186.6</v>
      </c>
      <c r="K20" s="356">
        <v>0</v>
      </c>
    </row>
    <row r="21" spans="1:11" ht="17.25" customHeight="1">
      <c r="A21" s="357">
        <v>10</v>
      </c>
      <c r="B21" s="353" t="s">
        <v>884</v>
      </c>
      <c r="C21" s="824">
        <v>692</v>
      </c>
      <c r="D21" s="829">
        <v>356.904</v>
      </c>
      <c r="E21" s="824">
        <v>692</v>
      </c>
      <c r="F21" s="824">
        <v>356.90000000000003</v>
      </c>
      <c r="G21" s="830">
        <v>0</v>
      </c>
      <c r="H21" s="824">
        <v>0</v>
      </c>
      <c r="I21" s="824">
        <v>0</v>
      </c>
      <c r="J21" s="831">
        <v>0</v>
      </c>
      <c r="K21" s="356">
        <v>0</v>
      </c>
    </row>
    <row r="22" spans="1:11" ht="17.25" customHeight="1">
      <c r="A22" s="357">
        <v>11</v>
      </c>
      <c r="B22" s="353" t="s">
        <v>1022</v>
      </c>
      <c r="C22" s="824">
        <v>2448</v>
      </c>
      <c r="D22" s="829">
        <v>1698.6480000000001</v>
      </c>
      <c r="E22" s="824">
        <v>2236</v>
      </c>
      <c r="F22" s="824">
        <v>1555.49</v>
      </c>
      <c r="G22" s="830">
        <v>212</v>
      </c>
      <c r="H22" s="824">
        <v>143.16000000000008</v>
      </c>
      <c r="I22" s="824">
        <v>0</v>
      </c>
      <c r="J22" s="824">
        <v>0</v>
      </c>
      <c r="K22" s="356">
        <v>0</v>
      </c>
    </row>
    <row r="23" spans="1:11" ht="17.25" customHeight="1">
      <c r="A23" s="357">
        <v>12</v>
      </c>
      <c r="B23" s="353" t="s">
        <v>886</v>
      </c>
      <c r="C23" s="824">
        <v>3591</v>
      </c>
      <c r="D23" s="829">
        <v>2330.4479999999999</v>
      </c>
      <c r="E23" s="824">
        <v>3465</v>
      </c>
      <c r="F23" s="824">
        <v>2253.2600000000002</v>
      </c>
      <c r="G23" s="830">
        <v>97</v>
      </c>
      <c r="H23" s="824">
        <v>59.789999999999992</v>
      </c>
      <c r="I23" s="824">
        <v>29</v>
      </c>
      <c r="J23" s="824">
        <v>17.399999999999999</v>
      </c>
      <c r="K23" s="356">
        <v>0</v>
      </c>
    </row>
    <row r="24" spans="1:11" ht="17.25" customHeight="1">
      <c r="A24" s="357">
        <v>13</v>
      </c>
      <c r="B24" s="353" t="s">
        <v>887</v>
      </c>
      <c r="C24" s="351">
        <v>2011</v>
      </c>
      <c r="D24" s="827">
        <v>1267.482</v>
      </c>
      <c r="E24" s="824">
        <v>1901</v>
      </c>
      <c r="F24" s="824">
        <v>1226.67</v>
      </c>
      <c r="G24" s="828">
        <v>110</v>
      </c>
      <c r="H24" s="351">
        <v>40.809999999999945</v>
      </c>
      <c r="I24" s="351">
        <v>0</v>
      </c>
      <c r="J24" s="813">
        <v>0</v>
      </c>
      <c r="K24" s="356">
        <v>0</v>
      </c>
    </row>
    <row r="25" spans="1:11" ht="17.25" customHeight="1">
      <c r="A25" s="357">
        <v>14</v>
      </c>
      <c r="B25" s="353" t="s">
        <v>1023</v>
      </c>
      <c r="C25" s="351">
        <v>1176</v>
      </c>
      <c r="D25" s="827">
        <v>746.56600000000003</v>
      </c>
      <c r="E25" s="824">
        <v>1039</v>
      </c>
      <c r="F25" s="824">
        <v>664.37</v>
      </c>
      <c r="G25" s="828">
        <v>0</v>
      </c>
      <c r="H25" s="351">
        <v>0</v>
      </c>
      <c r="I25" s="351">
        <v>137</v>
      </c>
      <c r="J25" s="351">
        <v>82.2</v>
      </c>
      <c r="K25" s="356">
        <v>0</v>
      </c>
    </row>
    <row r="26" spans="1:11" s="451" customFormat="1" ht="17.25" customHeight="1">
      <c r="A26" s="357">
        <v>15</v>
      </c>
      <c r="B26" s="353" t="s">
        <v>889</v>
      </c>
      <c r="C26" s="824">
        <v>2028</v>
      </c>
      <c r="D26" s="829">
        <v>1137.1439999999998</v>
      </c>
      <c r="E26" s="824">
        <v>1906</v>
      </c>
      <c r="F26" s="824">
        <v>1106.42</v>
      </c>
      <c r="G26" s="830">
        <v>122</v>
      </c>
      <c r="H26" s="824">
        <v>30.720000000000027</v>
      </c>
      <c r="I26" s="824">
        <v>0</v>
      </c>
      <c r="J26" s="824">
        <v>0</v>
      </c>
      <c r="K26" s="356">
        <v>0</v>
      </c>
    </row>
    <row r="27" spans="1:11" s="451" customFormat="1" ht="17.25" customHeight="1">
      <c r="A27" s="357">
        <v>16</v>
      </c>
      <c r="B27" s="353" t="s">
        <v>1024</v>
      </c>
      <c r="C27" s="824">
        <v>3443</v>
      </c>
      <c r="D27" s="829">
        <v>2208.2439999999997</v>
      </c>
      <c r="E27" s="824">
        <v>3083</v>
      </c>
      <c r="F27" s="824">
        <v>1992.24</v>
      </c>
      <c r="G27" s="830">
        <v>0</v>
      </c>
      <c r="H27" s="824">
        <v>0</v>
      </c>
      <c r="I27" s="824">
        <v>360</v>
      </c>
      <c r="J27" s="831">
        <v>216</v>
      </c>
      <c r="K27" s="356">
        <v>0</v>
      </c>
    </row>
    <row r="28" spans="1:11" s="451" customFormat="1" ht="17.25" customHeight="1">
      <c r="A28" s="357">
        <v>17</v>
      </c>
      <c r="B28" s="615" t="s">
        <v>891</v>
      </c>
      <c r="C28" s="824">
        <v>1864</v>
      </c>
      <c r="D28" s="829">
        <v>1215.002</v>
      </c>
      <c r="E28" s="824">
        <v>1850</v>
      </c>
      <c r="F28" s="824">
        <v>1168.1600000000001</v>
      </c>
      <c r="G28" s="830">
        <v>14</v>
      </c>
      <c r="H28" s="824">
        <v>46.84</v>
      </c>
      <c r="I28" s="824">
        <v>0</v>
      </c>
      <c r="J28" s="824">
        <v>0</v>
      </c>
      <c r="K28" s="356">
        <v>0</v>
      </c>
    </row>
    <row r="29" spans="1:11" ht="17.25" customHeight="1">
      <c r="A29" s="357">
        <v>18</v>
      </c>
      <c r="B29" s="613" t="s">
        <v>892</v>
      </c>
      <c r="C29" s="824">
        <v>2080</v>
      </c>
      <c r="D29" s="829">
        <v>1334.7660000000001</v>
      </c>
      <c r="E29" s="824">
        <v>2028</v>
      </c>
      <c r="F29" s="824">
        <v>1303.53</v>
      </c>
      <c r="G29" s="830">
        <v>0</v>
      </c>
      <c r="H29" s="824">
        <v>0</v>
      </c>
      <c r="I29" s="824">
        <v>52</v>
      </c>
      <c r="J29" s="824">
        <v>31.24</v>
      </c>
      <c r="K29" s="356">
        <v>0</v>
      </c>
    </row>
    <row r="30" spans="1:11" ht="17.25" customHeight="1">
      <c r="A30" s="357">
        <v>19</v>
      </c>
      <c r="B30" s="614" t="s">
        <v>893</v>
      </c>
      <c r="C30" s="824">
        <v>1193</v>
      </c>
      <c r="D30" s="829">
        <v>855.30599999999993</v>
      </c>
      <c r="E30" s="824">
        <v>582</v>
      </c>
      <c r="F30" s="824">
        <v>488.40999999999997</v>
      </c>
      <c r="G30" s="830">
        <v>0</v>
      </c>
      <c r="H30" s="824">
        <v>0</v>
      </c>
      <c r="I30" s="824">
        <v>611</v>
      </c>
      <c r="J30" s="824">
        <v>366.9</v>
      </c>
      <c r="K30" s="356">
        <v>0</v>
      </c>
    </row>
    <row r="31" spans="1:11" ht="17.25" customHeight="1">
      <c r="A31" s="357">
        <v>20</v>
      </c>
      <c r="B31" s="615" t="s">
        <v>894</v>
      </c>
      <c r="C31" s="351">
        <v>847</v>
      </c>
      <c r="D31" s="827">
        <v>537.57999999999993</v>
      </c>
      <c r="E31" s="824">
        <v>847</v>
      </c>
      <c r="F31" s="824">
        <v>537.58000000000004</v>
      </c>
      <c r="G31" s="828">
        <v>0</v>
      </c>
      <c r="H31" s="351">
        <v>0</v>
      </c>
      <c r="I31" s="351">
        <v>0</v>
      </c>
      <c r="J31" s="351">
        <v>0</v>
      </c>
      <c r="K31" s="356">
        <v>0</v>
      </c>
    </row>
    <row r="32" spans="1:11" ht="17.25" customHeight="1">
      <c r="A32" s="357">
        <v>21</v>
      </c>
      <c r="B32" s="615" t="s">
        <v>1025</v>
      </c>
      <c r="C32" s="824">
        <v>1432</v>
      </c>
      <c r="D32" s="829">
        <v>871.572</v>
      </c>
      <c r="E32" s="824">
        <v>1188</v>
      </c>
      <c r="F32" s="824">
        <v>725.17</v>
      </c>
      <c r="G32" s="830">
        <v>0</v>
      </c>
      <c r="H32" s="824">
        <v>0</v>
      </c>
      <c r="I32" s="824">
        <v>244</v>
      </c>
      <c r="J32" s="824">
        <v>146.4</v>
      </c>
      <c r="K32" s="356">
        <v>0</v>
      </c>
    </row>
    <row r="33" spans="1:11" ht="17.25" customHeight="1">
      <c r="A33" s="357">
        <v>22</v>
      </c>
      <c r="B33" s="615" t="s">
        <v>896</v>
      </c>
      <c r="C33" s="824">
        <v>1026</v>
      </c>
      <c r="D33" s="829">
        <v>621.58600000000001</v>
      </c>
      <c r="E33" s="824">
        <v>640</v>
      </c>
      <c r="F33" s="824">
        <v>389.7</v>
      </c>
      <c r="G33" s="830">
        <v>0</v>
      </c>
      <c r="H33" s="824">
        <v>0</v>
      </c>
      <c r="I33" s="824">
        <v>386</v>
      </c>
      <c r="J33" s="824">
        <v>231.89</v>
      </c>
      <c r="K33" s="356">
        <v>0</v>
      </c>
    </row>
    <row r="34" spans="1:11" ht="17.25" customHeight="1">
      <c r="A34" s="357">
        <v>23</v>
      </c>
      <c r="B34" s="615" t="s">
        <v>1026</v>
      </c>
      <c r="C34" s="824">
        <v>2226</v>
      </c>
      <c r="D34" s="829">
        <v>1338.9180000000001</v>
      </c>
      <c r="E34" s="824">
        <v>2083</v>
      </c>
      <c r="F34" s="824">
        <v>1253.02</v>
      </c>
      <c r="G34" s="830">
        <v>0</v>
      </c>
      <c r="H34" s="824">
        <v>0</v>
      </c>
      <c r="I34" s="824">
        <v>143</v>
      </c>
      <c r="J34" s="824">
        <v>85.9</v>
      </c>
      <c r="K34" s="356">
        <v>0</v>
      </c>
    </row>
    <row r="35" spans="1:11" ht="17.25" customHeight="1">
      <c r="A35" s="357">
        <v>24</v>
      </c>
      <c r="B35" s="615" t="s">
        <v>898</v>
      </c>
      <c r="C35" s="824">
        <v>2183</v>
      </c>
      <c r="D35" s="829">
        <v>1310.4179999999999</v>
      </c>
      <c r="E35" s="824">
        <v>1844</v>
      </c>
      <c r="F35" s="824">
        <v>1107.02</v>
      </c>
      <c r="G35" s="830">
        <v>0</v>
      </c>
      <c r="H35" s="824">
        <v>0</v>
      </c>
      <c r="I35" s="824">
        <v>339</v>
      </c>
      <c r="J35" s="831">
        <v>203.4</v>
      </c>
      <c r="K35" s="356">
        <v>0</v>
      </c>
    </row>
    <row r="36" spans="1:11" ht="17.25" customHeight="1">
      <c r="A36" s="357">
        <v>25</v>
      </c>
      <c r="B36" s="615" t="s">
        <v>899</v>
      </c>
      <c r="C36" s="824">
        <v>1960</v>
      </c>
      <c r="D36" s="829">
        <v>1315.3879999999999</v>
      </c>
      <c r="E36" s="824">
        <v>1827</v>
      </c>
      <c r="F36" s="824">
        <v>1235.5899999999999</v>
      </c>
      <c r="G36" s="830">
        <v>0</v>
      </c>
      <c r="H36" s="824">
        <v>0</v>
      </c>
      <c r="I36" s="824">
        <v>133</v>
      </c>
      <c r="J36" s="824">
        <v>79.8</v>
      </c>
      <c r="K36" s="356">
        <v>0</v>
      </c>
    </row>
    <row r="37" spans="1:11" ht="17.25" customHeight="1">
      <c r="A37" s="357">
        <v>26</v>
      </c>
      <c r="B37" s="615" t="s">
        <v>900</v>
      </c>
      <c r="C37" s="824">
        <v>1681</v>
      </c>
      <c r="D37" s="829">
        <v>1044.548</v>
      </c>
      <c r="E37" s="824">
        <v>1513</v>
      </c>
      <c r="F37" s="824">
        <v>1006.92</v>
      </c>
      <c r="G37" s="830">
        <v>168</v>
      </c>
      <c r="H37" s="824">
        <v>37.630000000000003</v>
      </c>
      <c r="I37" s="824">
        <v>0</v>
      </c>
      <c r="J37" s="824">
        <v>0</v>
      </c>
      <c r="K37" s="356">
        <v>0</v>
      </c>
    </row>
    <row r="38" spans="1:11" ht="17.25" customHeight="1">
      <c r="A38" s="357">
        <v>27</v>
      </c>
      <c r="B38" s="615" t="s">
        <v>901</v>
      </c>
      <c r="C38" s="824">
        <v>3222</v>
      </c>
      <c r="D38" s="829">
        <v>1994.8039999999999</v>
      </c>
      <c r="E38" s="824">
        <v>3222</v>
      </c>
      <c r="F38" s="824">
        <v>1994.8040000000001</v>
      </c>
      <c r="G38" s="830">
        <v>0</v>
      </c>
      <c r="H38" s="824">
        <v>0</v>
      </c>
      <c r="I38" s="824">
        <v>0</v>
      </c>
      <c r="J38" s="824">
        <v>0</v>
      </c>
      <c r="K38" s="356">
        <v>0</v>
      </c>
    </row>
    <row r="39" spans="1:11" ht="17.25" customHeight="1">
      <c r="A39" s="357">
        <v>28</v>
      </c>
      <c r="B39" s="615" t="s">
        <v>902</v>
      </c>
      <c r="C39" s="824">
        <v>2413</v>
      </c>
      <c r="D39" s="829">
        <v>1474.1880000000001</v>
      </c>
      <c r="E39" s="824">
        <v>2404</v>
      </c>
      <c r="F39" s="824">
        <v>1460.33</v>
      </c>
      <c r="G39" s="830">
        <v>0</v>
      </c>
      <c r="H39" s="824">
        <v>0</v>
      </c>
      <c r="I39" s="824">
        <v>9</v>
      </c>
      <c r="J39" s="824">
        <v>13.86</v>
      </c>
      <c r="K39" s="356">
        <v>0</v>
      </c>
    </row>
    <row r="40" spans="1:11" ht="17.25" customHeight="1">
      <c r="A40" s="357">
        <v>29</v>
      </c>
      <c r="B40" s="615" t="s">
        <v>1027</v>
      </c>
      <c r="C40" s="824">
        <v>1517</v>
      </c>
      <c r="D40" s="829">
        <v>1076.5319999999999</v>
      </c>
      <c r="E40" s="824">
        <v>1372</v>
      </c>
      <c r="F40" s="824">
        <v>989.53</v>
      </c>
      <c r="G40" s="830">
        <v>0</v>
      </c>
      <c r="H40" s="824">
        <v>0</v>
      </c>
      <c r="I40" s="824">
        <v>145</v>
      </c>
      <c r="J40" s="824">
        <v>87</v>
      </c>
      <c r="K40" s="356">
        <v>0</v>
      </c>
    </row>
    <row r="41" spans="1:11" ht="17.25" customHeight="1">
      <c r="A41" s="357">
        <v>30</v>
      </c>
      <c r="B41" s="615" t="s">
        <v>904</v>
      </c>
      <c r="C41" s="824">
        <v>2294</v>
      </c>
      <c r="D41" s="829">
        <v>1482.6</v>
      </c>
      <c r="E41" s="824">
        <v>2215</v>
      </c>
      <c r="F41" s="824">
        <v>1418.7</v>
      </c>
      <c r="G41" s="830">
        <v>79</v>
      </c>
      <c r="H41" s="824">
        <v>63.9</v>
      </c>
      <c r="I41" s="824">
        <v>0</v>
      </c>
      <c r="J41" s="831">
        <v>0</v>
      </c>
      <c r="K41" s="356">
        <v>0</v>
      </c>
    </row>
    <row r="42" spans="1:11" ht="17.25" customHeight="1">
      <c r="A42" s="357">
        <v>31</v>
      </c>
      <c r="B42" s="615" t="s">
        <v>905</v>
      </c>
      <c r="C42" s="351">
        <v>1687</v>
      </c>
      <c r="D42" s="827">
        <v>1058.7639999999999</v>
      </c>
      <c r="E42" s="824">
        <v>1603</v>
      </c>
      <c r="F42" s="824">
        <v>1022.15</v>
      </c>
      <c r="G42" s="828">
        <v>79</v>
      </c>
      <c r="H42" s="351">
        <v>28.91</v>
      </c>
      <c r="I42" s="351">
        <v>5</v>
      </c>
      <c r="J42" s="351">
        <v>7.7</v>
      </c>
      <c r="K42" s="356">
        <v>0</v>
      </c>
    </row>
    <row r="43" spans="1:11" ht="17.25" customHeight="1">
      <c r="A43" s="357">
        <v>32</v>
      </c>
      <c r="B43" s="615" t="s">
        <v>906</v>
      </c>
      <c r="C43" s="824">
        <v>1257</v>
      </c>
      <c r="D43" s="829">
        <v>810.16399999999999</v>
      </c>
      <c r="E43" s="824">
        <v>1252</v>
      </c>
      <c r="F43" s="824">
        <v>781.2</v>
      </c>
      <c r="G43" s="830">
        <v>5</v>
      </c>
      <c r="H43" s="824">
        <v>28.96</v>
      </c>
      <c r="I43" s="824">
        <v>0</v>
      </c>
      <c r="J43" s="824">
        <v>0</v>
      </c>
      <c r="K43" s="356">
        <v>0</v>
      </c>
    </row>
    <row r="44" spans="1:11" ht="17.25" customHeight="1">
      <c r="A44" s="357">
        <v>33</v>
      </c>
      <c r="B44" s="615" t="s">
        <v>907</v>
      </c>
      <c r="C44" s="351">
        <v>2063</v>
      </c>
      <c r="D44" s="827">
        <v>1420.2280000000001</v>
      </c>
      <c r="E44" s="824">
        <v>1983</v>
      </c>
      <c r="F44" s="824">
        <v>1413.59</v>
      </c>
      <c r="G44" s="828">
        <v>80</v>
      </c>
      <c r="H44" s="351">
        <v>6.64</v>
      </c>
      <c r="I44" s="351">
        <v>0</v>
      </c>
      <c r="J44" s="351">
        <v>0</v>
      </c>
      <c r="K44" s="356">
        <v>0</v>
      </c>
    </row>
    <row r="45" spans="1:11" ht="17.25" customHeight="1">
      <c r="A45" s="357">
        <v>34</v>
      </c>
      <c r="B45" s="615" t="s">
        <v>908</v>
      </c>
      <c r="C45" s="824">
        <v>2190</v>
      </c>
      <c r="D45" s="829">
        <v>1446.7060000000001</v>
      </c>
      <c r="E45" s="824">
        <v>2058</v>
      </c>
      <c r="F45" s="824">
        <v>1356.04</v>
      </c>
      <c r="G45" s="830">
        <v>132</v>
      </c>
      <c r="H45" s="824">
        <v>90.67</v>
      </c>
      <c r="I45" s="824">
        <v>0</v>
      </c>
      <c r="J45" s="824">
        <v>0</v>
      </c>
      <c r="K45" s="356">
        <v>0</v>
      </c>
    </row>
    <row r="46" spans="1:11" ht="17.25" customHeight="1">
      <c r="A46" s="357">
        <v>35</v>
      </c>
      <c r="B46" s="615" t="s">
        <v>909</v>
      </c>
      <c r="C46" s="351">
        <v>2369</v>
      </c>
      <c r="D46" s="827">
        <v>1545.8980000000001</v>
      </c>
      <c r="E46" s="824">
        <v>2199</v>
      </c>
      <c r="F46" s="824">
        <v>1450.63</v>
      </c>
      <c r="G46" s="828">
        <v>170</v>
      </c>
      <c r="H46" s="351">
        <v>95.27</v>
      </c>
      <c r="I46" s="351">
        <v>0</v>
      </c>
      <c r="J46" s="351">
        <v>0</v>
      </c>
      <c r="K46" s="356">
        <v>0</v>
      </c>
    </row>
    <row r="47" spans="1:11" ht="17.25" customHeight="1">
      <c r="A47" s="357">
        <v>36</v>
      </c>
      <c r="B47" s="615" t="s">
        <v>910</v>
      </c>
      <c r="C47" s="351">
        <v>1922</v>
      </c>
      <c r="D47" s="827">
        <v>1172.8320000000001</v>
      </c>
      <c r="E47" s="824">
        <v>1510</v>
      </c>
      <c r="F47" s="824">
        <v>880.63</v>
      </c>
      <c r="G47" s="828">
        <v>0</v>
      </c>
      <c r="H47" s="351">
        <v>0</v>
      </c>
      <c r="I47" s="351">
        <v>412</v>
      </c>
      <c r="J47" s="813">
        <v>292.2</v>
      </c>
      <c r="K47" s="356">
        <v>0</v>
      </c>
    </row>
    <row r="48" spans="1:11" ht="17.25" customHeight="1">
      <c r="A48" s="357">
        <v>37</v>
      </c>
      <c r="B48" s="615" t="s">
        <v>911</v>
      </c>
      <c r="C48" s="824">
        <v>3845</v>
      </c>
      <c r="D48" s="829">
        <v>2256.5819999999999</v>
      </c>
      <c r="E48" s="824">
        <v>3845</v>
      </c>
      <c r="F48" s="824">
        <v>2256.58</v>
      </c>
      <c r="G48" s="830">
        <v>0</v>
      </c>
      <c r="H48" s="824">
        <v>0</v>
      </c>
      <c r="I48" s="824">
        <v>0</v>
      </c>
      <c r="J48" s="824">
        <v>0</v>
      </c>
      <c r="K48" s="356">
        <v>0</v>
      </c>
    </row>
    <row r="49" spans="1:11" ht="17.25" customHeight="1">
      <c r="A49" s="357">
        <v>38</v>
      </c>
      <c r="B49" s="617" t="s">
        <v>912</v>
      </c>
      <c r="C49" s="824">
        <v>3106</v>
      </c>
      <c r="D49" s="829">
        <v>2002.18</v>
      </c>
      <c r="E49" s="824">
        <v>3037</v>
      </c>
      <c r="F49" s="824">
        <v>1945.34</v>
      </c>
      <c r="G49" s="830">
        <v>69</v>
      </c>
      <c r="H49" s="824">
        <v>56.84</v>
      </c>
      <c r="I49" s="824">
        <v>0</v>
      </c>
      <c r="J49" s="824">
        <v>0</v>
      </c>
      <c r="K49" s="356">
        <v>0</v>
      </c>
    </row>
    <row r="50" spans="1:11" ht="17.25" customHeight="1">
      <c r="A50" s="357">
        <v>39</v>
      </c>
      <c r="B50" s="615" t="s">
        <v>913</v>
      </c>
      <c r="C50" s="824">
        <v>2774</v>
      </c>
      <c r="D50" s="829">
        <v>2080.87</v>
      </c>
      <c r="E50" s="824">
        <v>2273</v>
      </c>
      <c r="F50" s="824">
        <v>1779.33</v>
      </c>
      <c r="G50" s="830">
        <v>0</v>
      </c>
      <c r="H50" s="824">
        <v>0</v>
      </c>
      <c r="I50" s="824">
        <v>501</v>
      </c>
      <c r="J50" s="824">
        <v>301.54000000000002</v>
      </c>
      <c r="K50" s="356">
        <v>0</v>
      </c>
    </row>
    <row r="51" spans="1:11" ht="17.25" customHeight="1">
      <c r="A51" s="357">
        <v>40</v>
      </c>
      <c r="B51" s="615" t="s">
        <v>914</v>
      </c>
      <c r="C51" s="824">
        <v>1902</v>
      </c>
      <c r="D51" s="829">
        <v>1362.2819999999999</v>
      </c>
      <c r="E51" s="824">
        <v>1844</v>
      </c>
      <c r="F51" s="824">
        <v>1303.92</v>
      </c>
      <c r="G51" s="830">
        <v>58</v>
      </c>
      <c r="H51" s="824">
        <v>58.3599999999998</v>
      </c>
      <c r="I51" s="824">
        <v>0</v>
      </c>
      <c r="J51" s="824">
        <v>0</v>
      </c>
      <c r="K51" s="356">
        <v>0</v>
      </c>
    </row>
    <row r="52" spans="1:11" ht="17.25" customHeight="1">
      <c r="A52" s="357">
        <v>41</v>
      </c>
      <c r="B52" s="615" t="s">
        <v>915</v>
      </c>
      <c r="C52" s="824">
        <v>2920</v>
      </c>
      <c r="D52" s="829">
        <v>1815.3439999999998</v>
      </c>
      <c r="E52" s="824">
        <v>2872</v>
      </c>
      <c r="F52" s="824">
        <v>1751.9</v>
      </c>
      <c r="G52" s="830">
        <v>48</v>
      </c>
      <c r="H52" s="824">
        <v>63.44</v>
      </c>
      <c r="I52" s="824">
        <v>0</v>
      </c>
      <c r="J52" s="824">
        <v>0</v>
      </c>
      <c r="K52" s="356">
        <v>0</v>
      </c>
    </row>
    <row r="53" spans="1:11" ht="17.25" customHeight="1">
      <c r="A53" s="357">
        <v>42</v>
      </c>
      <c r="B53" s="615" t="s">
        <v>916</v>
      </c>
      <c r="C53" s="351">
        <v>2222</v>
      </c>
      <c r="D53" s="827">
        <v>1202.252</v>
      </c>
      <c r="E53" s="824">
        <v>1651</v>
      </c>
      <c r="F53" s="824">
        <v>943.72</v>
      </c>
      <c r="G53" s="828">
        <v>250</v>
      </c>
      <c r="H53" s="351">
        <v>65.729999999999961</v>
      </c>
      <c r="I53" s="351">
        <v>321</v>
      </c>
      <c r="J53" s="351">
        <v>192.8</v>
      </c>
      <c r="K53" s="356">
        <v>0</v>
      </c>
    </row>
    <row r="54" spans="1:11" ht="17.25" customHeight="1">
      <c r="A54" s="357">
        <v>43</v>
      </c>
      <c r="B54" s="615" t="s">
        <v>917</v>
      </c>
      <c r="C54" s="824">
        <v>1178</v>
      </c>
      <c r="D54" s="829">
        <v>706.8</v>
      </c>
      <c r="E54" s="824">
        <v>1069</v>
      </c>
      <c r="F54" s="824">
        <v>641.4</v>
      </c>
      <c r="G54" s="830">
        <v>0</v>
      </c>
      <c r="H54" s="824">
        <v>0</v>
      </c>
      <c r="I54" s="824">
        <v>109</v>
      </c>
      <c r="J54" s="824">
        <v>65.400000000000006</v>
      </c>
      <c r="K54" s="356">
        <v>0</v>
      </c>
    </row>
    <row r="55" spans="1:11" ht="17.25" customHeight="1">
      <c r="A55" s="357">
        <v>44</v>
      </c>
      <c r="B55" s="615" t="s">
        <v>918</v>
      </c>
      <c r="C55" s="824">
        <v>1155</v>
      </c>
      <c r="D55" s="829">
        <v>830.96199999999999</v>
      </c>
      <c r="E55" s="824">
        <v>1030</v>
      </c>
      <c r="F55" s="824">
        <v>739.04000000000008</v>
      </c>
      <c r="G55" s="830">
        <v>0</v>
      </c>
      <c r="H55" s="824">
        <v>0</v>
      </c>
      <c r="I55" s="824">
        <v>125</v>
      </c>
      <c r="J55" s="824">
        <v>91.92</v>
      </c>
      <c r="K55" s="356">
        <v>0</v>
      </c>
    </row>
    <row r="56" spans="1:11" ht="17.25" customHeight="1">
      <c r="A56" s="357">
        <v>45</v>
      </c>
      <c r="B56" s="615" t="s">
        <v>919</v>
      </c>
      <c r="C56" s="824">
        <v>2818</v>
      </c>
      <c r="D56" s="829">
        <v>1833.2439999999999</v>
      </c>
      <c r="E56" s="824">
        <v>2560</v>
      </c>
      <c r="F56" s="824">
        <v>1485.84</v>
      </c>
      <c r="G56" s="830">
        <v>0</v>
      </c>
      <c r="H56" s="824">
        <v>0</v>
      </c>
      <c r="I56" s="824">
        <v>258</v>
      </c>
      <c r="J56" s="824">
        <v>347.4</v>
      </c>
      <c r="K56" s="356">
        <v>0</v>
      </c>
    </row>
    <row r="57" spans="1:11" ht="17.25" customHeight="1">
      <c r="A57" s="357">
        <v>46</v>
      </c>
      <c r="B57" s="615" t="s">
        <v>920</v>
      </c>
      <c r="C57" s="824">
        <v>2293</v>
      </c>
      <c r="D57" s="829">
        <v>1806.4179999999999</v>
      </c>
      <c r="E57" s="824">
        <v>2248</v>
      </c>
      <c r="F57" s="824">
        <v>1779.42</v>
      </c>
      <c r="G57" s="830">
        <v>45</v>
      </c>
      <c r="H57" s="831">
        <v>27</v>
      </c>
      <c r="I57" s="824">
        <v>0</v>
      </c>
      <c r="J57" s="824">
        <v>0</v>
      </c>
      <c r="K57" s="356">
        <v>0</v>
      </c>
    </row>
    <row r="58" spans="1:11" ht="17.25" customHeight="1">
      <c r="A58" s="357">
        <v>47</v>
      </c>
      <c r="B58" s="615" t="s">
        <v>1028</v>
      </c>
      <c r="C58" s="824">
        <v>1707</v>
      </c>
      <c r="D58" s="829">
        <v>1037.646</v>
      </c>
      <c r="E58" s="824">
        <v>1609</v>
      </c>
      <c r="F58" s="824">
        <v>997.57</v>
      </c>
      <c r="G58" s="830">
        <v>98</v>
      </c>
      <c r="H58" s="824">
        <v>40.08</v>
      </c>
      <c r="I58" s="824">
        <v>0</v>
      </c>
      <c r="J58" s="831">
        <v>0</v>
      </c>
      <c r="K58" s="356">
        <v>0</v>
      </c>
    </row>
    <row r="59" spans="1:11" ht="17.25" customHeight="1">
      <c r="A59" s="357">
        <v>48</v>
      </c>
      <c r="B59" s="615" t="s">
        <v>1029</v>
      </c>
      <c r="C59" s="824">
        <v>2280</v>
      </c>
      <c r="D59" s="829">
        <v>1422.0839999999998</v>
      </c>
      <c r="E59" s="824">
        <v>1857</v>
      </c>
      <c r="F59" s="824">
        <v>1168.2800000000002</v>
      </c>
      <c r="G59" s="830">
        <v>0</v>
      </c>
      <c r="H59" s="824">
        <v>0</v>
      </c>
      <c r="I59" s="824">
        <v>423</v>
      </c>
      <c r="J59" s="824">
        <v>253.8</v>
      </c>
      <c r="K59" s="356">
        <v>0</v>
      </c>
    </row>
    <row r="60" spans="1:11" ht="17.25" customHeight="1">
      <c r="A60" s="357">
        <v>49</v>
      </c>
      <c r="B60" s="615" t="s">
        <v>923</v>
      </c>
      <c r="C60" s="824">
        <v>1839</v>
      </c>
      <c r="D60" s="829">
        <v>1152.828</v>
      </c>
      <c r="E60" s="824">
        <v>1774</v>
      </c>
      <c r="F60" s="824">
        <v>1100.8399999999999</v>
      </c>
      <c r="G60" s="830">
        <v>65</v>
      </c>
      <c r="H60" s="824">
        <v>52</v>
      </c>
      <c r="I60" s="824">
        <v>0</v>
      </c>
      <c r="J60" s="824">
        <v>0</v>
      </c>
      <c r="K60" s="356">
        <v>0</v>
      </c>
    </row>
    <row r="61" spans="1:11" ht="17.25" customHeight="1">
      <c r="A61" s="357">
        <v>50</v>
      </c>
      <c r="B61" s="615" t="s">
        <v>924</v>
      </c>
      <c r="C61" s="351">
        <v>1006</v>
      </c>
      <c r="D61" s="827">
        <v>644.30600000000004</v>
      </c>
      <c r="E61" s="824">
        <v>982</v>
      </c>
      <c r="F61" s="824">
        <v>596.18000000000006</v>
      </c>
      <c r="G61" s="828">
        <v>20</v>
      </c>
      <c r="H61" s="351">
        <v>41.659999999999883</v>
      </c>
      <c r="I61" s="351">
        <v>4</v>
      </c>
      <c r="J61" s="351">
        <v>6.47</v>
      </c>
      <c r="K61" s="356">
        <v>0</v>
      </c>
    </row>
    <row r="62" spans="1:11" ht="17.25" customHeight="1">
      <c r="A62" s="357">
        <v>51</v>
      </c>
      <c r="B62" s="615" t="s">
        <v>925</v>
      </c>
      <c r="C62" s="351">
        <v>2141</v>
      </c>
      <c r="D62" s="827">
        <v>1302.6500000000001</v>
      </c>
      <c r="E62" s="824">
        <v>1919</v>
      </c>
      <c r="F62" s="824">
        <v>1169.1300000000001</v>
      </c>
      <c r="G62" s="828">
        <v>0</v>
      </c>
      <c r="H62" s="351">
        <v>0</v>
      </c>
      <c r="I62" s="351">
        <v>222</v>
      </c>
      <c r="J62" s="351">
        <v>133.52000000000001</v>
      </c>
      <c r="K62" s="356">
        <v>0</v>
      </c>
    </row>
    <row r="63" spans="1:11">
      <c r="A63" s="351"/>
      <c r="B63" s="351"/>
      <c r="C63" s="822">
        <v>103401</v>
      </c>
      <c r="D63" s="832">
        <v>66147.847999999998</v>
      </c>
      <c r="E63" s="822">
        <v>94697</v>
      </c>
      <c r="F63" s="832">
        <v>60737.203999999976</v>
      </c>
      <c r="G63" s="822">
        <v>2897</v>
      </c>
      <c r="H63" s="822">
        <v>1651.9699999999998</v>
      </c>
      <c r="I63" s="822">
        <v>5807</v>
      </c>
      <c r="J63" s="822">
        <v>3758.68</v>
      </c>
      <c r="K63" s="822">
        <v>0</v>
      </c>
    </row>
    <row r="64" spans="1:11">
      <c r="D64" s="833"/>
      <c r="E64" s="834"/>
      <c r="F64" s="834"/>
    </row>
    <row r="65" spans="1:9">
      <c r="D65" s="833"/>
    </row>
    <row r="66" spans="1:9">
      <c r="C66" s="343"/>
      <c r="D66" s="343"/>
      <c r="E66" s="343"/>
      <c r="F66" s="343"/>
      <c r="G66" s="343"/>
      <c r="H66" s="343"/>
      <c r="I66" s="343"/>
    </row>
    <row r="67" spans="1:9">
      <c r="A67" s="816"/>
      <c r="B67" s="816"/>
      <c r="C67" s="816"/>
      <c r="D67" s="816"/>
      <c r="E67" s="816"/>
      <c r="F67" s="1239" t="s">
        <v>13</v>
      </c>
      <c r="G67" s="1239"/>
      <c r="H67" s="817"/>
      <c r="I67" s="817"/>
    </row>
    <row r="68" spans="1:9">
      <c r="A68" s="816"/>
      <c r="B68" s="816"/>
      <c r="C68" s="816"/>
      <c r="D68" s="816"/>
      <c r="E68" s="816"/>
      <c r="F68" s="1239" t="s">
        <v>14</v>
      </c>
      <c r="G68" s="1239"/>
      <c r="H68" s="817"/>
      <c r="I68" s="817"/>
    </row>
    <row r="69" spans="1:9">
      <c r="A69" s="816"/>
      <c r="B69" s="816"/>
      <c r="C69" s="816"/>
      <c r="D69" s="816"/>
      <c r="E69" s="816"/>
      <c r="F69" s="1240" t="s">
        <v>88</v>
      </c>
      <c r="G69" s="1240"/>
      <c r="H69" s="1240"/>
      <c r="I69" s="1240"/>
    </row>
    <row r="70" spans="1:9">
      <c r="A70" s="816" t="s">
        <v>12</v>
      </c>
      <c r="C70" s="816"/>
      <c r="D70" s="816"/>
      <c r="E70" s="816"/>
      <c r="F70" s="1241" t="s">
        <v>85</v>
      </c>
      <c r="G70" s="1241"/>
      <c r="H70" s="816"/>
      <c r="I70" s="816"/>
    </row>
  </sheetData>
  <mergeCells count="20">
    <mergeCell ref="K9:K10"/>
    <mergeCell ref="F67:G67"/>
    <mergeCell ref="F68:G68"/>
    <mergeCell ref="F69:I69"/>
    <mergeCell ref="F70:G70"/>
    <mergeCell ref="C8:J8"/>
    <mergeCell ref="A9:A10"/>
    <mergeCell ref="B9:B10"/>
    <mergeCell ref="C9:D9"/>
    <mergeCell ref="E9:F9"/>
    <mergeCell ref="G9:H9"/>
    <mergeCell ref="I9:J9"/>
    <mergeCell ref="A7:C7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0.70866141732283505" right="0.70866141732283505" top="0.23622047244094499" bottom="0" header="0.31496062992126" footer="0.31496062992126"/>
  <pageSetup paperSize="9" scale="80" orientation="landscape" r:id="rId1"/>
  <rowBreaks count="1" manualBreakCount="1">
    <brk id="36" max="10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zoomScaleSheetLayoutView="90" workbookViewId="0">
      <pane ySplit="11" topLeftCell="A57" activePane="bottomLeft" state="frozen"/>
      <selection activeCell="I28" sqref="I28"/>
      <selection pane="bottomLeft" activeCell="C63" sqref="C63:D63"/>
    </sheetView>
  </sheetViews>
  <sheetFormatPr defaultRowHeight="12.75"/>
  <cols>
    <col min="1" max="1" width="9.140625" style="343"/>
    <col min="2" max="2" width="19" style="343" customWidth="1"/>
    <col min="3" max="3" width="15.140625" style="835" customWidth="1"/>
    <col min="4" max="4" width="15.85546875" style="835" customWidth="1"/>
    <col min="5" max="5" width="9.85546875" style="835" customWidth="1"/>
    <col min="6" max="6" width="13.5703125" style="835" customWidth="1"/>
    <col min="7" max="7" width="9.7109375" style="835" customWidth="1"/>
    <col min="8" max="8" width="10.42578125" style="835" customWidth="1"/>
    <col min="9" max="9" width="15.28515625" style="835" customWidth="1"/>
    <col min="10" max="10" width="19.28515625" style="835" customWidth="1"/>
    <col min="11" max="11" width="15" style="835" customWidth="1"/>
    <col min="12" max="16384" width="9.140625" style="343"/>
  </cols>
  <sheetData>
    <row r="1" spans="1:19" ht="22.9" customHeight="1">
      <c r="D1" s="1231"/>
      <c r="E1" s="1231"/>
      <c r="H1" s="783"/>
      <c r="J1" s="1232" t="s">
        <v>70</v>
      </c>
      <c r="K1" s="1232"/>
    </row>
    <row r="2" spans="1:19" ht="15">
      <c r="A2" s="1112" t="s">
        <v>0</v>
      </c>
      <c r="B2" s="1112"/>
      <c r="C2" s="1112"/>
      <c r="D2" s="1112"/>
      <c r="E2" s="1112"/>
      <c r="F2" s="1112"/>
      <c r="G2" s="1112"/>
      <c r="H2" s="1112"/>
      <c r="I2" s="1112"/>
      <c r="J2" s="1112"/>
    </row>
    <row r="3" spans="1:19" ht="18">
      <c r="A3" s="1113" t="s">
        <v>734</v>
      </c>
      <c r="B3" s="1113"/>
      <c r="C3" s="1113"/>
      <c r="D3" s="1113"/>
      <c r="E3" s="1113"/>
      <c r="F3" s="1113"/>
      <c r="G3" s="1113"/>
      <c r="H3" s="1113"/>
      <c r="I3" s="1113"/>
      <c r="J3" s="1113"/>
    </row>
    <row r="4" spans="1:19" ht="10.5" customHeight="1"/>
    <row r="5" spans="1:19" s="358" customFormat="1" ht="15.75" customHeight="1">
      <c r="A5" s="1243" t="s">
        <v>438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</row>
    <row r="6" spans="1:19" s="358" customFormat="1" ht="15.75" customHeight="1">
      <c r="A6" s="796"/>
      <c r="B6" s="796"/>
      <c r="C6" s="796"/>
      <c r="D6" s="796"/>
      <c r="E6" s="796"/>
      <c r="F6" s="796"/>
      <c r="G6" s="796"/>
      <c r="H6" s="796"/>
      <c r="I6" s="796"/>
      <c r="J6" s="796"/>
      <c r="K6" s="597"/>
    </row>
    <row r="7" spans="1:19" s="358" customFormat="1">
      <c r="A7" s="1115" t="s">
        <v>162</v>
      </c>
      <c r="B7" s="1115"/>
      <c r="C7" s="597"/>
      <c r="D7" s="597"/>
      <c r="E7" s="597"/>
      <c r="F7" s="597"/>
      <c r="G7" s="597"/>
      <c r="H7" s="597"/>
      <c r="I7" s="1231" t="s">
        <v>815</v>
      </c>
      <c r="J7" s="1231"/>
      <c r="K7" s="1231"/>
    </row>
    <row r="8" spans="1:19" s="811" customFormat="1" ht="15.75" hidden="1">
      <c r="C8" s="1112" t="s">
        <v>16</v>
      </c>
      <c r="D8" s="1112"/>
      <c r="E8" s="1112"/>
      <c r="F8" s="1112"/>
      <c r="G8" s="1112"/>
      <c r="H8" s="1112"/>
      <c r="I8" s="1112"/>
      <c r="J8" s="1112"/>
      <c r="K8" s="785"/>
    </row>
    <row r="9" spans="1:19" ht="30" customHeight="1">
      <c r="A9" s="1235" t="s">
        <v>26</v>
      </c>
      <c r="B9" s="1235" t="s">
        <v>39</v>
      </c>
      <c r="C9" s="1237" t="s">
        <v>840</v>
      </c>
      <c r="D9" s="1238"/>
      <c r="E9" s="1237" t="s">
        <v>476</v>
      </c>
      <c r="F9" s="1238"/>
      <c r="G9" s="1237" t="s">
        <v>41</v>
      </c>
      <c r="H9" s="1238"/>
      <c r="I9" s="1118" t="s">
        <v>107</v>
      </c>
      <c r="J9" s="1118"/>
      <c r="K9" s="1235" t="s">
        <v>506</v>
      </c>
      <c r="R9" s="351"/>
      <c r="S9" s="451"/>
    </row>
    <row r="10" spans="1:19" s="798" customFormat="1" ht="46.5" customHeight="1">
      <c r="A10" s="1236"/>
      <c r="B10" s="1236"/>
      <c r="C10" s="782" t="s">
        <v>42</v>
      </c>
      <c r="D10" s="782" t="s">
        <v>106</v>
      </c>
      <c r="E10" s="782" t="s">
        <v>42</v>
      </c>
      <c r="F10" s="782" t="s">
        <v>106</v>
      </c>
      <c r="G10" s="782" t="s">
        <v>42</v>
      </c>
      <c r="H10" s="782" t="s">
        <v>106</v>
      </c>
      <c r="I10" s="782" t="s">
        <v>136</v>
      </c>
      <c r="J10" s="782" t="s">
        <v>1109</v>
      </c>
      <c r="K10" s="1236"/>
    </row>
    <row r="11" spans="1:19">
      <c r="A11" s="812">
        <v>1</v>
      </c>
      <c r="B11" s="812">
        <v>2</v>
      </c>
      <c r="C11" s="812">
        <v>3</v>
      </c>
      <c r="D11" s="812">
        <v>4</v>
      </c>
      <c r="E11" s="812">
        <v>5</v>
      </c>
      <c r="F11" s="812">
        <v>6</v>
      </c>
      <c r="G11" s="812">
        <v>7</v>
      </c>
      <c r="H11" s="812">
        <v>8</v>
      </c>
      <c r="I11" s="812">
        <v>9</v>
      </c>
      <c r="J11" s="812">
        <v>10</v>
      </c>
      <c r="K11" s="812">
        <v>11</v>
      </c>
    </row>
    <row r="12" spans="1:19" ht="18.75" customHeight="1">
      <c r="A12" s="378">
        <v>1</v>
      </c>
      <c r="B12" s="351" t="s">
        <v>875</v>
      </c>
      <c r="C12" s="378">
        <v>0</v>
      </c>
      <c r="D12" s="378">
        <v>0</v>
      </c>
      <c r="E12" s="378">
        <v>0</v>
      </c>
      <c r="F12" s="378">
        <v>0</v>
      </c>
      <c r="G12" s="378">
        <v>0</v>
      </c>
      <c r="H12" s="378">
        <v>0</v>
      </c>
      <c r="I12" s="378">
        <v>0</v>
      </c>
      <c r="J12" s="378">
        <v>0</v>
      </c>
      <c r="K12" s="378">
        <v>0</v>
      </c>
    </row>
    <row r="13" spans="1:19" ht="18.75" customHeight="1">
      <c r="A13" s="378">
        <v>2</v>
      </c>
      <c r="B13" s="355" t="s">
        <v>876</v>
      </c>
      <c r="C13" s="378">
        <v>2281</v>
      </c>
      <c r="D13" s="378">
        <v>114.05</v>
      </c>
      <c r="E13" s="378">
        <v>2281</v>
      </c>
      <c r="F13" s="378">
        <v>114.05</v>
      </c>
      <c r="G13" s="378">
        <v>0</v>
      </c>
      <c r="H13" s="378">
        <v>0</v>
      </c>
      <c r="I13" s="378">
        <v>0</v>
      </c>
      <c r="J13" s="378">
        <v>0</v>
      </c>
      <c r="K13" s="378">
        <v>0</v>
      </c>
    </row>
    <row r="14" spans="1:19" ht="18.75" customHeight="1">
      <c r="A14" s="378">
        <v>3</v>
      </c>
      <c r="B14" s="355" t="s">
        <v>1020</v>
      </c>
      <c r="C14" s="378">
        <v>1964</v>
      </c>
      <c r="D14" s="378">
        <v>98.2</v>
      </c>
      <c r="E14" s="378">
        <v>1964</v>
      </c>
      <c r="F14" s="378">
        <v>98.2</v>
      </c>
      <c r="G14" s="378">
        <v>0</v>
      </c>
      <c r="H14" s="378">
        <v>0</v>
      </c>
      <c r="I14" s="378">
        <v>0</v>
      </c>
      <c r="J14" s="378">
        <v>0</v>
      </c>
      <c r="K14" s="378">
        <v>0</v>
      </c>
    </row>
    <row r="15" spans="1:19" ht="18.75" customHeight="1">
      <c r="A15" s="378">
        <v>4</v>
      </c>
      <c r="B15" s="353" t="s">
        <v>878</v>
      </c>
      <c r="C15" s="378">
        <v>1498</v>
      </c>
      <c r="D15" s="378">
        <v>74.900000000000006</v>
      </c>
      <c r="E15" s="378">
        <v>1498</v>
      </c>
      <c r="F15" s="378">
        <v>74.900000000000006</v>
      </c>
      <c r="G15" s="378">
        <v>0</v>
      </c>
      <c r="H15" s="378">
        <v>0</v>
      </c>
      <c r="I15" s="378">
        <v>0</v>
      </c>
      <c r="J15" s="378">
        <v>0</v>
      </c>
      <c r="K15" s="378">
        <v>0</v>
      </c>
    </row>
    <row r="16" spans="1:19" ht="18.75" customHeight="1">
      <c r="A16" s="378">
        <v>5</v>
      </c>
      <c r="B16" s="836" t="s">
        <v>879</v>
      </c>
      <c r="C16" s="378">
        <v>2788</v>
      </c>
      <c r="D16" s="378">
        <v>139.4</v>
      </c>
      <c r="E16" s="378">
        <v>2788</v>
      </c>
      <c r="F16" s="378">
        <v>139.4</v>
      </c>
      <c r="G16" s="378">
        <v>0</v>
      </c>
      <c r="H16" s="378">
        <v>0</v>
      </c>
      <c r="I16" s="378">
        <v>0</v>
      </c>
      <c r="J16" s="378">
        <v>0</v>
      </c>
      <c r="K16" s="378">
        <v>0</v>
      </c>
    </row>
    <row r="17" spans="1:11" ht="18.75" customHeight="1">
      <c r="A17" s="378">
        <v>6</v>
      </c>
      <c r="B17" s="353" t="s">
        <v>880</v>
      </c>
      <c r="C17" s="357">
        <v>3434</v>
      </c>
      <c r="D17" s="378">
        <v>171.7</v>
      </c>
      <c r="E17" s="357">
        <v>3434</v>
      </c>
      <c r="F17" s="378">
        <v>171.7</v>
      </c>
      <c r="G17" s="378">
        <v>0</v>
      </c>
      <c r="H17" s="378">
        <v>0</v>
      </c>
      <c r="I17" s="378">
        <v>0</v>
      </c>
      <c r="J17" s="378">
        <v>0</v>
      </c>
      <c r="K17" s="378">
        <v>0</v>
      </c>
    </row>
    <row r="18" spans="1:11" ht="18.75" customHeight="1">
      <c r="A18" s="378">
        <v>7</v>
      </c>
      <c r="B18" s="353" t="s">
        <v>881</v>
      </c>
      <c r="C18" s="378">
        <v>2944</v>
      </c>
      <c r="D18" s="378">
        <v>147.19999999999999</v>
      </c>
      <c r="E18" s="378">
        <v>2944</v>
      </c>
      <c r="F18" s="378">
        <v>147.19999999999999</v>
      </c>
      <c r="G18" s="378">
        <v>0</v>
      </c>
      <c r="H18" s="378">
        <v>0</v>
      </c>
      <c r="I18" s="378">
        <v>0</v>
      </c>
      <c r="J18" s="378">
        <v>0</v>
      </c>
      <c r="K18" s="378">
        <v>0</v>
      </c>
    </row>
    <row r="19" spans="1:11" ht="18.75" customHeight="1">
      <c r="A19" s="378">
        <v>8</v>
      </c>
      <c r="B19" s="353" t="s">
        <v>1021</v>
      </c>
      <c r="C19" s="378">
        <v>2622</v>
      </c>
      <c r="D19" s="378">
        <v>131.1</v>
      </c>
      <c r="E19" s="378">
        <v>2622</v>
      </c>
      <c r="F19" s="378">
        <v>131.1</v>
      </c>
      <c r="G19" s="378">
        <v>0</v>
      </c>
      <c r="H19" s="378">
        <v>0</v>
      </c>
      <c r="I19" s="378">
        <v>0</v>
      </c>
      <c r="J19" s="378">
        <v>0</v>
      </c>
      <c r="K19" s="378">
        <v>0</v>
      </c>
    </row>
    <row r="20" spans="1:11" ht="18.75" customHeight="1">
      <c r="A20" s="378">
        <v>9</v>
      </c>
      <c r="B20" s="353" t="s">
        <v>883</v>
      </c>
      <c r="C20" s="378">
        <v>2302</v>
      </c>
      <c r="D20" s="378">
        <v>115.1</v>
      </c>
      <c r="E20" s="378">
        <v>2302</v>
      </c>
      <c r="F20" s="378">
        <v>115.1</v>
      </c>
      <c r="G20" s="378">
        <v>0</v>
      </c>
      <c r="H20" s="378">
        <v>0</v>
      </c>
      <c r="I20" s="378">
        <v>0</v>
      </c>
      <c r="J20" s="378">
        <v>0</v>
      </c>
      <c r="K20" s="378">
        <v>0</v>
      </c>
    </row>
    <row r="21" spans="1:11" ht="18.75" customHeight="1">
      <c r="A21" s="378">
        <v>10</v>
      </c>
      <c r="B21" s="353" t="s">
        <v>884</v>
      </c>
      <c r="C21" s="378">
        <v>922</v>
      </c>
      <c r="D21" s="378">
        <v>46.1</v>
      </c>
      <c r="E21" s="378">
        <v>922</v>
      </c>
      <c r="F21" s="378">
        <v>46.1</v>
      </c>
      <c r="G21" s="378">
        <v>0</v>
      </c>
      <c r="H21" s="378">
        <v>0</v>
      </c>
      <c r="I21" s="378">
        <v>0</v>
      </c>
      <c r="J21" s="378">
        <v>0</v>
      </c>
      <c r="K21" s="378">
        <v>0</v>
      </c>
    </row>
    <row r="22" spans="1:11" ht="18.75" customHeight="1">
      <c r="A22" s="378">
        <v>11</v>
      </c>
      <c r="B22" s="353" t="s">
        <v>1022</v>
      </c>
      <c r="C22" s="378">
        <v>2878</v>
      </c>
      <c r="D22" s="378">
        <v>143.9</v>
      </c>
      <c r="E22" s="378">
        <v>2878</v>
      </c>
      <c r="F22" s="378">
        <v>143.9</v>
      </c>
      <c r="G22" s="378">
        <v>0</v>
      </c>
      <c r="H22" s="378">
        <v>0</v>
      </c>
      <c r="I22" s="378">
        <v>0</v>
      </c>
      <c r="J22" s="378">
        <v>0</v>
      </c>
      <c r="K22" s="378">
        <v>0</v>
      </c>
    </row>
    <row r="23" spans="1:11" ht="18.75" customHeight="1">
      <c r="A23" s="378">
        <v>12</v>
      </c>
      <c r="B23" s="353" t="s">
        <v>886</v>
      </c>
      <c r="C23" s="378">
        <v>3780</v>
      </c>
      <c r="D23" s="378">
        <v>189</v>
      </c>
      <c r="E23" s="378">
        <v>3780</v>
      </c>
      <c r="F23" s="378">
        <v>189</v>
      </c>
      <c r="G23" s="378">
        <v>0</v>
      </c>
      <c r="H23" s="378">
        <v>0</v>
      </c>
      <c r="I23" s="378">
        <v>0</v>
      </c>
      <c r="J23" s="378">
        <v>0</v>
      </c>
      <c r="K23" s="378">
        <v>0</v>
      </c>
    </row>
    <row r="24" spans="1:11" ht="18.75" customHeight="1">
      <c r="A24" s="378">
        <v>13</v>
      </c>
      <c r="B24" s="353" t="s">
        <v>887</v>
      </c>
      <c r="C24" s="378">
        <v>1877</v>
      </c>
      <c r="D24" s="837">
        <v>93.85</v>
      </c>
      <c r="E24" s="378">
        <v>1877</v>
      </c>
      <c r="F24" s="837">
        <v>93.85</v>
      </c>
      <c r="G24" s="378">
        <v>0</v>
      </c>
      <c r="H24" s="378">
        <v>0</v>
      </c>
      <c r="I24" s="378">
        <v>0</v>
      </c>
      <c r="J24" s="378">
        <v>0</v>
      </c>
      <c r="K24" s="378">
        <v>0</v>
      </c>
    </row>
    <row r="25" spans="1:11" ht="18.75" customHeight="1">
      <c r="A25" s="378">
        <v>14</v>
      </c>
      <c r="B25" s="353" t="s">
        <v>1023</v>
      </c>
      <c r="C25" s="378">
        <v>1397</v>
      </c>
      <c r="D25" s="837">
        <v>69.849999999999994</v>
      </c>
      <c r="E25" s="378">
        <v>1397</v>
      </c>
      <c r="F25" s="837">
        <v>69.849999999999994</v>
      </c>
      <c r="G25" s="378">
        <v>0</v>
      </c>
      <c r="H25" s="378">
        <v>0</v>
      </c>
      <c r="I25" s="378">
        <v>0</v>
      </c>
      <c r="J25" s="378">
        <v>0</v>
      </c>
      <c r="K25" s="378">
        <v>0</v>
      </c>
    </row>
    <row r="26" spans="1:11" s="451" customFormat="1" ht="18.75" customHeight="1">
      <c r="A26" s="378">
        <v>15</v>
      </c>
      <c r="B26" s="353" t="s">
        <v>889</v>
      </c>
      <c r="C26" s="378">
        <v>2246</v>
      </c>
      <c r="D26" s="378">
        <v>112.3</v>
      </c>
      <c r="E26" s="378">
        <v>2246</v>
      </c>
      <c r="F26" s="378">
        <v>112.3</v>
      </c>
      <c r="G26" s="378">
        <v>0</v>
      </c>
      <c r="H26" s="378">
        <v>0</v>
      </c>
      <c r="I26" s="378">
        <v>0</v>
      </c>
      <c r="J26" s="378">
        <v>0</v>
      </c>
      <c r="K26" s="378">
        <v>0</v>
      </c>
    </row>
    <row r="27" spans="1:11" s="451" customFormat="1" ht="18.75" customHeight="1">
      <c r="A27" s="378">
        <v>16</v>
      </c>
      <c r="B27" s="353" t="s">
        <v>1024</v>
      </c>
      <c r="C27" s="378">
        <v>4164</v>
      </c>
      <c r="D27" s="837">
        <v>208.2</v>
      </c>
      <c r="E27" s="378">
        <v>4164</v>
      </c>
      <c r="F27" s="837">
        <v>208.2</v>
      </c>
      <c r="G27" s="378">
        <v>0</v>
      </c>
      <c r="H27" s="378">
        <v>0</v>
      </c>
      <c r="I27" s="378">
        <v>0</v>
      </c>
      <c r="J27" s="378">
        <v>0</v>
      </c>
      <c r="K27" s="378">
        <v>0</v>
      </c>
    </row>
    <row r="28" spans="1:11" s="451" customFormat="1" ht="18.75" customHeight="1">
      <c r="A28" s="378">
        <v>17</v>
      </c>
      <c r="B28" s="353" t="s">
        <v>891</v>
      </c>
      <c r="C28" s="378">
        <v>1884</v>
      </c>
      <c r="D28" s="837">
        <v>94.2</v>
      </c>
      <c r="E28" s="378">
        <v>1884</v>
      </c>
      <c r="F28" s="837">
        <v>94.2</v>
      </c>
      <c r="G28" s="378">
        <v>0</v>
      </c>
      <c r="H28" s="378">
        <v>0</v>
      </c>
      <c r="I28" s="378">
        <v>0</v>
      </c>
      <c r="J28" s="378">
        <v>0</v>
      </c>
      <c r="K28" s="378">
        <v>0</v>
      </c>
    </row>
    <row r="29" spans="1:11" s="451" customFormat="1" ht="18.75" customHeight="1">
      <c r="A29" s="378">
        <v>18</v>
      </c>
      <c r="B29" s="359" t="s">
        <v>892</v>
      </c>
      <c r="C29" s="378">
        <v>2335</v>
      </c>
      <c r="D29" s="378">
        <v>116.75</v>
      </c>
      <c r="E29" s="378">
        <v>2335</v>
      </c>
      <c r="F29" s="378">
        <v>116.75</v>
      </c>
      <c r="G29" s="378">
        <v>0</v>
      </c>
      <c r="H29" s="378">
        <v>0</v>
      </c>
      <c r="I29" s="378">
        <v>0</v>
      </c>
      <c r="J29" s="378">
        <v>0</v>
      </c>
      <c r="K29" s="378">
        <v>0</v>
      </c>
    </row>
    <row r="30" spans="1:11" ht="18.75" customHeight="1">
      <c r="A30" s="378">
        <v>19</v>
      </c>
      <c r="B30" s="360" t="s">
        <v>893</v>
      </c>
      <c r="C30" s="378">
        <v>2147</v>
      </c>
      <c r="D30" s="378">
        <v>107.35</v>
      </c>
      <c r="E30" s="378">
        <v>2147</v>
      </c>
      <c r="F30" s="378">
        <v>107.35</v>
      </c>
      <c r="G30" s="378">
        <v>0</v>
      </c>
      <c r="H30" s="378">
        <v>0</v>
      </c>
      <c r="I30" s="378">
        <v>0</v>
      </c>
      <c r="J30" s="378">
        <v>0</v>
      </c>
      <c r="K30" s="378">
        <v>0</v>
      </c>
    </row>
    <row r="31" spans="1:11" ht="18.75" customHeight="1">
      <c r="A31" s="378">
        <v>20</v>
      </c>
      <c r="B31" s="353" t="s">
        <v>894</v>
      </c>
      <c r="C31" s="378">
        <v>887</v>
      </c>
      <c r="D31" s="378">
        <v>44.35</v>
      </c>
      <c r="E31" s="378">
        <v>887</v>
      </c>
      <c r="F31" s="378">
        <v>44.35</v>
      </c>
      <c r="G31" s="378">
        <v>0</v>
      </c>
      <c r="H31" s="378">
        <v>0</v>
      </c>
      <c r="I31" s="378">
        <v>0</v>
      </c>
      <c r="J31" s="378">
        <v>0</v>
      </c>
      <c r="K31" s="378">
        <v>0</v>
      </c>
    </row>
    <row r="32" spans="1:11" ht="18.75" customHeight="1">
      <c r="A32" s="378">
        <v>21</v>
      </c>
      <c r="B32" s="353" t="s">
        <v>1025</v>
      </c>
      <c r="C32" s="378">
        <v>1908</v>
      </c>
      <c r="D32" s="378">
        <v>95.4</v>
      </c>
      <c r="E32" s="378">
        <v>1908</v>
      </c>
      <c r="F32" s="378">
        <v>95.4</v>
      </c>
      <c r="G32" s="378">
        <v>0</v>
      </c>
      <c r="H32" s="378">
        <v>0</v>
      </c>
      <c r="I32" s="378">
        <v>0</v>
      </c>
      <c r="J32" s="378">
        <v>0</v>
      </c>
      <c r="K32" s="378">
        <v>0</v>
      </c>
    </row>
    <row r="33" spans="1:11" ht="18.75" customHeight="1">
      <c r="A33" s="378">
        <v>22</v>
      </c>
      <c r="B33" s="353" t="s">
        <v>896</v>
      </c>
      <c r="C33" s="378">
        <v>1861</v>
      </c>
      <c r="D33" s="837">
        <v>93.05</v>
      </c>
      <c r="E33" s="378">
        <v>1861</v>
      </c>
      <c r="F33" s="837">
        <v>93.05</v>
      </c>
      <c r="G33" s="378">
        <v>0</v>
      </c>
      <c r="H33" s="378">
        <v>0</v>
      </c>
      <c r="I33" s="378">
        <v>0</v>
      </c>
      <c r="J33" s="378">
        <v>0</v>
      </c>
      <c r="K33" s="378">
        <v>0</v>
      </c>
    </row>
    <row r="34" spans="1:11" ht="18.75" customHeight="1">
      <c r="A34" s="378">
        <v>23</v>
      </c>
      <c r="B34" s="353" t="s">
        <v>1026</v>
      </c>
      <c r="C34" s="378">
        <v>2373</v>
      </c>
      <c r="D34" s="378">
        <v>118.65</v>
      </c>
      <c r="E34" s="378">
        <v>2373</v>
      </c>
      <c r="F34" s="378">
        <v>118.65</v>
      </c>
      <c r="G34" s="378">
        <v>0</v>
      </c>
      <c r="H34" s="378">
        <v>0</v>
      </c>
      <c r="I34" s="378">
        <v>0</v>
      </c>
      <c r="J34" s="378">
        <v>0</v>
      </c>
      <c r="K34" s="378">
        <v>0</v>
      </c>
    </row>
    <row r="35" spans="1:11" ht="18.75" customHeight="1">
      <c r="A35" s="378">
        <v>24</v>
      </c>
      <c r="B35" s="353" t="s">
        <v>898</v>
      </c>
      <c r="C35" s="378">
        <v>2405</v>
      </c>
      <c r="D35" s="378">
        <v>120.25</v>
      </c>
      <c r="E35" s="378">
        <v>2405</v>
      </c>
      <c r="F35" s="378">
        <v>120.25</v>
      </c>
      <c r="G35" s="378">
        <v>0</v>
      </c>
      <c r="H35" s="378">
        <v>0</v>
      </c>
      <c r="I35" s="378">
        <v>0</v>
      </c>
      <c r="J35" s="378">
        <v>0</v>
      </c>
      <c r="K35" s="378">
        <v>0</v>
      </c>
    </row>
    <row r="36" spans="1:11" ht="18.75" customHeight="1">
      <c r="A36" s="378">
        <v>25</v>
      </c>
      <c r="B36" s="353" t="s">
        <v>899</v>
      </c>
      <c r="C36" s="378">
        <v>1871</v>
      </c>
      <c r="D36" s="378">
        <v>93.55</v>
      </c>
      <c r="E36" s="378">
        <v>1871</v>
      </c>
      <c r="F36" s="378">
        <v>93.55</v>
      </c>
      <c r="G36" s="378">
        <v>0</v>
      </c>
      <c r="H36" s="378">
        <v>0</v>
      </c>
      <c r="I36" s="378">
        <v>0</v>
      </c>
      <c r="J36" s="378">
        <v>0</v>
      </c>
      <c r="K36" s="378">
        <v>0</v>
      </c>
    </row>
    <row r="37" spans="1:11" ht="18.75" customHeight="1">
      <c r="A37" s="378">
        <v>26</v>
      </c>
      <c r="B37" s="353" t="s">
        <v>900</v>
      </c>
      <c r="C37" s="378">
        <v>1686</v>
      </c>
      <c r="D37" s="378">
        <v>84.3</v>
      </c>
      <c r="E37" s="378">
        <v>1686</v>
      </c>
      <c r="F37" s="378">
        <v>84.3</v>
      </c>
      <c r="G37" s="378">
        <v>0</v>
      </c>
      <c r="H37" s="378">
        <v>0</v>
      </c>
      <c r="I37" s="378">
        <v>0</v>
      </c>
      <c r="J37" s="378">
        <v>0</v>
      </c>
      <c r="K37" s="378">
        <v>0</v>
      </c>
    </row>
    <row r="38" spans="1:11" ht="18.75" customHeight="1">
      <c r="A38" s="378">
        <v>27</v>
      </c>
      <c r="B38" s="353" t="s">
        <v>901</v>
      </c>
      <c r="C38" s="378">
        <v>3557</v>
      </c>
      <c r="D38" s="378">
        <v>177.85</v>
      </c>
      <c r="E38" s="378">
        <v>3557</v>
      </c>
      <c r="F38" s="378">
        <v>177.85</v>
      </c>
      <c r="G38" s="378">
        <v>0</v>
      </c>
      <c r="H38" s="378">
        <v>0</v>
      </c>
      <c r="I38" s="378">
        <v>0</v>
      </c>
      <c r="J38" s="378">
        <v>0</v>
      </c>
      <c r="K38" s="378">
        <v>0</v>
      </c>
    </row>
    <row r="39" spans="1:11" ht="18.75" customHeight="1">
      <c r="A39" s="378">
        <v>28</v>
      </c>
      <c r="B39" s="353" t="s">
        <v>902</v>
      </c>
      <c r="C39" s="378">
        <v>2472</v>
      </c>
      <c r="D39" s="378">
        <v>123.6</v>
      </c>
      <c r="E39" s="378">
        <v>2472</v>
      </c>
      <c r="F39" s="378">
        <v>123.6</v>
      </c>
      <c r="G39" s="378">
        <v>0</v>
      </c>
      <c r="H39" s="378">
        <v>0</v>
      </c>
      <c r="I39" s="378">
        <v>0</v>
      </c>
      <c r="J39" s="378">
        <v>0</v>
      </c>
      <c r="K39" s="378">
        <v>0</v>
      </c>
    </row>
    <row r="40" spans="1:11" ht="18.75" customHeight="1">
      <c r="A40" s="378">
        <v>29</v>
      </c>
      <c r="B40" s="353" t="s">
        <v>1027</v>
      </c>
      <c r="C40" s="378">
        <v>1746</v>
      </c>
      <c r="D40" s="378">
        <v>87.300000000000011</v>
      </c>
      <c r="E40" s="378">
        <v>1746</v>
      </c>
      <c r="F40" s="378">
        <v>87.300000000000011</v>
      </c>
      <c r="G40" s="378">
        <v>0</v>
      </c>
      <c r="H40" s="378">
        <v>0</v>
      </c>
      <c r="I40" s="378">
        <v>0</v>
      </c>
      <c r="J40" s="378">
        <v>0</v>
      </c>
      <c r="K40" s="378">
        <v>0</v>
      </c>
    </row>
    <row r="41" spans="1:11" ht="18.75" customHeight="1">
      <c r="A41" s="378">
        <v>30</v>
      </c>
      <c r="B41" s="353" t="s">
        <v>904</v>
      </c>
      <c r="C41" s="378">
        <v>2524</v>
      </c>
      <c r="D41" s="378">
        <v>126.2</v>
      </c>
      <c r="E41" s="378">
        <v>2524</v>
      </c>
      <c r="F41" s="378">
        <v>126.2</v>
      </c>
      <c r="G41" s="378">
        <v>0</v>
      </c>
      <c r="H41" s="378">
        <v>0</v>
      </c>
      <c r="I41" s="378">
        <v>0</v>
      </c>
      <c r="J41" s="378">
        <v>0</v>
      </c>
      <c r="K41" s="378">
        <v>0</v>
      </c>
    </row>
    <row r="42" spans="1:11" ht="18.75" customHeight="1">
      <c r="A42" s="378">
        <v>31</v>
      </c>
      <c r="B42" s="836" t="s">
        <v>905</v>
      </c>
      <c r="C42" s="378">
        <v>1832</v>
      </c>
      <c r="D42" s="378">
        <v>91.6</v>
      </c>
      <c r="E42" s="378">
        <v>1832</v>
      </c>
      <c r="F42" s="378">
        <v>91.6</v>
      </c>
      <c r="G42" s="378">
        <v>0</v>
      </c>
      <c r="H42" s="378">
        <v>0</v>
      </c>
      <c r="I42" s="378">
        <v>0</v>
      </c>
      <c r="J42" s="378">
        <v>0</v>
      </c>
      <c r="K42" s="378">
        <v>0</v>
      </c>
    </row>
    <row r="43" spans="1:11" ht="18.75" customHeight="1">
      <c r="A43" s="378">
        <v>32</v>
      </c>
      <c r="B43" s="353" t="s">
        <v>906</v>
      </c>
      <c r="C43" s="378">
        <v>1333</v>
      </c>
      <c r="D43" s="378">
        <v>66.650000000000006</v>
      </c>
      <c r="E43" s="378">
        <v>1333</v>
      </c>
      <c r="F43" s="378">
        <v>66.650000000000006</v>
      </c>
      <c r="G43" s="378">
        <v>0</v>
      </c>
      <c r="H43" s="378">
        <v>0</v>
      </c>
      <c r="I43" s="378">
        <v>0</v>
      </c>
      <c r="J43" s="378">
        <v>0</v>
      </c>
      <c r="K43" s="378">
        <v>0</v>
      </c>
    </row>
    <row r="44" spans="1:11" ht="18.75" customHeight="1">
      <c r="A44" s="378">
        <v>33</v>
      </c>
      <c r="B44" s="353" t="s">
        <v>907</v>
      </c>
      <c r="C44" s="378">
        <v>2789</v>
      </c>
      <c r="D44" s="837">
        <v>139.44999999999999</v>
      </c>
      <c r="E44" s="378">
        <v>2789</v>
      </c>
      <c r="F44" s="837">
        <v>139.44999999999999</v>
      </c>
      <c r="G44" s="378">
        <v>0</v>
      </c>
      <c r="H44" s="378">
        <v>0</v>
      </c>
      <c r="I44" s="378">
        <v>0</v>
      </c>
      <c r="J44" s="378">
        <v>0</v>
      </c>
      <c r="K44" s="378">
        <v>0</v>
      </c>
    </row>
    <row r="45" spans="1:11" ht="18.75" customHeight="1">
      <c r="A45" s="378">
        <v>34</v>
      </c>
      <c r="B45" s="353" t="s">
        <v>908</v>
      </c>
      <c r="C45" s="378">
        <v>2675</v>
      </c>
      <c r="D45" s="378">
        <v>133.75</v>
      </c>
      <c r="E45" s="378">
        <v>2675</v>
      </c>
      <c r="F45" s="378">
        <v>133.75</v>
      </c>
      <c r="G45" s="378">
        <v>0</v>
      </c>
      <c r="H45" s="378">
        <v>0</v>
      </c>
      <c r="I45" s="378">
        <v>0</v>
      </c>
      <c r="J45" s="378">
        <v>0</v>
      </c>
      <c r="K45" s="378">
        <v>0</v>
      </c>
    </row>
    <row r="46" spans="1:11" ht="18.75" customHeight="1">
      <c r="A46" s="378">
        <v>35</v>
      </c>
      <c r="B46" s="353" t="s">
        <v>909</v>
      </c>
      <c r="C46" s="378">
        <v>2817</v>
      </c>
      <c r="D46" s="378">
        <v>140.85</v>
      </c>
      <c r="E46" s="378">
        <v>2817</v>
      </c>
      <c r="F46" s="378">
        <v>140.85</v>
      </c>
      <c r="G46" s="378">
        <v>0</v>
      </c>
      <c r="H46" s="378">
        <v>0</v>
      </c>
      <c r="I46" s="378">
        <v>0</v>
      </c>
      <c r="J46" s="378">
        <v>0</v>
      </c>
      <c r="K46" s="378">
        <v>0</v>
      </c>
    </row>
    <row r="47" spans="1:11" ht="18.75" customHeight="1">
      <c r="A47" s="378">
        <v>36</v>
      </c>
      <c r="B47" s="353" t="s">
        <v>910</v>
      </c>
      <c r="C47" s="378">
        <v>2277</v>
      </c>
      <c r="D47" s="378">
        <v>113.85</v>
      </c>
      <c r="E47" s="378">
        <v>2277</v>
      </c>
      <c r="F47" s="378">
        <v>113.85</v>
      </c>
      <c r="G47" s="378">
        <v>0</v>
      </c>
      <c r="H47" s="378">
        <v>0</v>
      </c>
      <c r="I47" s="378">
        <v>0</v>
      </c>
      <c r="J47" s="378">
        <v>0</v>
      </c>
      <c r="K47" s="378">
        <v>0</v>
      </c>
    </row>
    <row r="48" spans="1:11" ht="18.75" customHeight="1">
      <c r="A48" s="378">
        <v>37</v>
      </c>
      <c r="B48" s="353" t="s">
        <v>911</v>
      </c>
      <c r="C48" s="378">
        <v>4837</v>
      </c>
      <c r="D48" s="837">
        <v>241.85</v>
      </c>
      <c r="E48" s="378">
        <v>4837</v>
      </c>
      <c r="F48" s="837">
        <v>241.85</v>
      </c>
      <c r="G48" s="378">
        <v>0</v>
      </c>
      <c r="H48" s="378">
        <v>0</v>
      </c>
      <c r="I48" s="378">
        <v>0</v>
      </c>
      <c r="J48" s="378">
        <v>0</v>
      </c>
      <c r="K48" s="378">
        <v>0</v>
      </c>
    </row>
    <row r="49" spans="1:11" ht="18.75" customHeight="1">
      <c r="A49" s="378">
        <v>38</v>
      </c>
      <c r="B49" s="362" t="s">
        <v>912</v>
      </c>
      <c r="C49" s="378">
        <v>3308</v>
      </c>
      <c r="D49" s="378">
        <v>165.4</v>
      </c>
      <c r="E49" s="378">
        <v>3308</v>
      </c>
      <c r="F49" s="378">
        <v>165.4</v>
      </c>
      <c r="G49" s="378">
        <v>0</v>
      </c>
      <c r="H49" s="378">
        <v>0</v>
      </c>
      <c r="I49" s="378">
        <v>0</v>
      </c>
      <c r="J49" s="378">
        <v>0</v>
      </c>
      <c r="K49" s="378">
        <v>0</v>
      </c>
    </row>
    <row r="50" spans="1:11" ht="18.75" customHeight="1">
      <c r="A50" s="378">
        <v>39</v>
      </c>
      <c r="B50" s="353" t="s">
        <v>913</v>
      </c>
      <c r="C50" s="378">
        <v>3446</v>
      </c>
      <c r="D50" s="378">
        <v>172.3</v>
      </c>
      <c r="E50" s="378">
        <v>3446</v>
      </c>
      <c r="F50" s="378">
        <v>172.3</v>
      </c>
      <c r="G50" s="378">
        <v>0</v>
      </c>
      <c r="H50" s="378">
        <v>0</v>
      </c>
      <c r="I50" s="378">
        <v>0</v>
      </c>
      <c r="J50" s="378">
        <v>0</v>
      </c>
      <c r="K50" s="378">
        <v>0</v>
      </c>
    </row>
    <row r="51" spans="1:11" ht="18.75" customHeight="1">
      <c r="A51" s="378">
        <v>40</v>
      </c>
      <c r="B51" s="353" t="s">
        <v>914</v>
      </c>
      <c r="C51" s="378">
        <v>2051</v>
      </c>
      <c r="D51" s="378">
        <v>102.55</v>
      </c>
      <c r="E51" s="378">
        <v>2051</v>
      </c>
      <c r="F51" s="378">
        <v>102.55</v>
      </c>
      <c r="G51" s="378">
        <v>0</v>
      </c>
      <c r="H51" s="378">
        <v>0</v>
      </c>
      <c r="I51" s="378">
        <v>0</v>
      </c>
      <c r="J51" s="378">
        <v>0</v>
      </c>
      <c r="K51" s="378">
        <v>0</v>
      </c>
    </row>
    <row r="52" spans="1:11" ht="18.75" customHeight="1">
      <c r="A52" s="378">
        <v>41</v>
      </c>
      <c r="B52" s="353" t="s">
        <v>915</v>
      </c>
      <c r="C52" s="378">
        <v>2968</v>
      </c>
      <c r="D52" s="378">
        <v>148.4</v>
      </c>
      <c r="E52" s="378">
        <v>2968</v>
      </c>
      <c r="F52" s="378">
        <v>148.4</v>
      </c>
      <c r="G52" s="378">
        <v>0</v>
      </c>
      <c r="H52" s="378">
        <v>0</v>
      </c>
      <c r="I52" s="378">
        <v>0</v>
      </c>
      <c r="J52" s="378">
        <v>0</v>
      </c>
      <c r="K52" s="378">
        <v>0</v>
      </c>
    </row>
    <row r="53" spans="1:11" ht="18.75" customHeight="1">
      <c r="A53" s="378">
        <v>42</v>
      </c>
      <c r="B53" s="353" t="s">
        <v>916</v>
      </c>
      <c r="C53" s="378">
        <v>2288</v>
      </c>
      <c r="D53" s="378">
        <v>114.4</v>
      </c>
      <c r="E53" s="378">
        <v>2288</v>
      </c>
      <c r="F53" s="378">
        <v>114.4</v>
      </c>
      <c r="G53" s="378">
        <v>0</v>
      </c>
      <c r="H53" s="378">
        <v>0</v>
      </c>
      <c r="I53" s="378">
        <v>0</v>
      </c>
      <c r="J53" s="378">
        <v>0</v>
      </c>
      <c r="K53" s="378">
        <v>0</v>
      </c>
    </row>
    <row r="54" spans="1:11" ht="18.75" customHeight="1">
      <c r="A54" s="378">
        <v>43</v>
      </c>
      <c r="B54" s="353" t="s">
        <v>917</v>
      </c>
      <c r="C54" s="378">
        <v>2549</v>
      </c>
      <c r="D54" s="378">
        <v>127.45</v>
      </c>
      <c r="E54" s="378">
        <v>2549</v>
      </c>
      <c r="F54" s="378">
        <v>127.45</v>
      </c>
      <c r="G54" s="378">
        <v>0</v>
      </c>
      <c r="H54" s="838">
        <v>0</v>
      </c>
      <c r="I54" s="838">
        <v>0</v>
      </c>
      <c r="J54" s="838">
        <v>0</v>
      </c>
      <c r="K54" s="378">
        <v>0</v>
      </c>
    </row>
    <row r="55" spans="1:11" ht="18.75" customHeight="1">
      <c r="A55" s="378">
        <v>44</v>
      </c>
      <c r="B55" s="353" t="s">
        <v>918</v>
      </c>
      <c r="C55" s="378">
        <v>1327</v>
      </c>
      <c r="D55" s="837">
        <v>66.349999999999994</v>
      </c>
      <c r="E55" s="378">
        <v>1327</v>
      </c>
      <c r="F55" s="837">
        <v>66.349999999999994</v>
      </c>
      <c r="G55" s="378">
        <v>0</v>
      </c>
      <c r="H55" s="838">
        <v>0</v>
      </c>
      <c r="I55" s="838">
        <v>0</v>
      </c>
      <c r="J55" s="838">
        <v>0</v>
      </c>
      <c r="K55" s="378">
        <v>0</v>
      </c>
    </row>
    <row r="56" spans="1:11" ht="18.75" customHeight="1">
      <c r="A56" s="378">
        <v>45</v>
      </c>
      <c r="B56" s="353" t="s">
        <v>919</v>
      </c>
      <c r="C56" s="378">
        <v>2844</v>
      </c>
      <c r="D56" s="378">
        <v>142.19999999999999</v>
      </c>
      <c r="E56" s="378">
        <v>2844</v>
      </c>
      <c r="F56" s="378">
        <v>142.19999999999999</v>
      </c>
      <c r="G56" s="378">
        <v>0</v>
      </c>
      <c r="H56" s="838">
        <v>0</v>
      </c>
      <c r="I56" s="838">
        <v>0</v>
      </c>
      <c r="J56" s="838">
        <v>0</v>
      </c>
      <c r="K56" s="378">
        <v>0</v>
      </c>
    </row>
    <row r="57" spans="1:11" ht="18.75" customHeight="1">
      <c r="A57" s="378">
        <v>46</v>
      </c>
      <c r="B57" s="353" t="s">
        <v>920</v>
      </c>
      <c r="C57" s="378">
        <v>2466</v>
      </c>
      <c r="D57" s="378">
        <v>123.3</v>
      </c>
      <c r="E57" s="378">
        <v>2466</v>
      </c>
      <c r="F57" s="378">
        <v>123.3</v>
      </c>
      <c r="G57" s="378">
        <v>0</v>
      </c>
      <c r="H57" s="838">
        <v>0</v>
      </c>
      <c r="I57" s="838">
        <v>0</v>
      </c>
      <c r="J57" s="838">
        <v>0</v>
      </c>
      <c r="K57" s="378">
        <v>0</v>
      </c>
    </row>
    <row r="58" spans="1:11" ht="18.75" customHeight="1">
      <c r="A58" s="378">
        <v>47</v>
      </c>
      <c r="B58" s="353" t="s">
        <v>1028</v>
      </c>
      <c r="C58" s="378">
        <v>2095</v>
      </c>
      <c r="D58" s="837">
        <v>104.75</v>
      </c>
      <c r="E58" s="378">
        <v>2095</v>
      </c>
      <c r="F58" s="837">
        <v>104.75</v>
      </c>
      <c r="G58" s="378">
        <v>0</v>
      </c>
      <c r="H58" s="838">
        <v>0</v>
      </c>
      <c r="I58" s="838">
        <v>0</v>
      </c>
      <c r="J58" s="838">
        <v>0</v>
      </c>
      <c r="K58" s="378">
        <v>0</v>
      </c>
    </row>
    <row r="59" spans="1:11" ht="18.75" customHeight="1">
      <c r="A59" s="378">
        <v>48</v>
      </c>
      <c r="B59" s="353" t="s">
        <v>1029</v>
      </c>
      <c r="C59" s="378">
        <v>2639</v>
      </c>
      <c r="D59" s="378">
        <v>131.94999999999999</v>
      </c>
      <c r="E59" s="378">
        <v>2639</v>
      </c>
      <c r="F59" s="378">
        <v>131.94999999999999</v>
      </c>
      <c r="G59" s="378">
        <v>0</v>
      </c>
      <c r="H59" s="838">
        <v>0</v>
      </c>
      <c r="I59" s="838">
        <v>0</v>
      </c>
      <c r="J59" s="838">
        <v>0</v>
      </c>
      <c r="K59" s="378">
        <v>0</v>
      </c>
    </row>
    <row r="60" spans="1:11" ht="18.75" customHeight="1">
      <c r="A60" s="378">
        <v>49</v>
      </c>
      <c r="B60" s="353" t="s">
        <v>923</v>
      </c>
      <c r="C60" s="378">
        <v>2260</v>
      </c>
      <c r="D60" s="378">
        <v>113</v>
      </c>
      <c r="E60" s="378">
        <v>2260</v>
      </c>
      <c r="F60" s="378">
        <v>113</v>
      </c>
      <c r="G60" s="378">
        <v>0</v>
      </c>
      <c r="H60" s="838">
        <v>0</v>
      </c>
      <c r="I60" s="838">
        <v>0</v>
      </c>
      <c r="J60" s="838">
        <v>0</v>
      </c>
      <c r="K60" s="378">
        <v>0</v>
      </c>
    </row>
    <row r="61" spans="1:11" ht="18.75" customHeight="1">
      <c r="A61" s="378">
        <v>50</v>
      </c>
      <c r="B61" s="353" t="s">
        <v>924</v>
      </c>
      <c r="C61" s="378">
        <v>895</v>
      </c>
      <c r="D61" s="378">
        <v>44.75</v>
      </c>
      <c r="E61" s="378">
        <v>895</v>
      </c>
      <c r="F61" s="378">
        <v>44.75</v>
      </c>
      <c r="G61" s="378">
        <v>0</v>
      </c>
      <c r="H61" s="838">
        <v>0</v>
      </c>
      <c r="I61" s="838">
        <v>0</v>
      </c>
      <c r="J61" s="838">
        <v>0</v>
      </c>
      <c r="K61" s="378">
        <v>0</v>
      </c>
    </row>
    <row r="62" spans="1:11" ht="18.75" customHeight="1">
      <c r="A62" s="378">
        <v>51</v>
      </c>
      <c r="B62" s="353" t="s">
        <v>925</v>
      </c>
      <c r="C62" s="378">
        <v>2823</v>
      </c>
      <c r="D62" s="378">
        <v>141.15</v>
      </c>
      <c r="E62" s="378">
        <v>2823</v>
      </c>
      <c r="F62" s="378">
        <v>141.15</v>
      </c>
      <c r="G62" s="378">
        <v>0</v>
      </c>
      <c r="H62" s="838">
        <v>0</v>
      </c>
      <c r="I62" s="838">
        <v>0</v>
      </c>
      <c r="J62" s="838">
        <v>0</v>
      </c>
      <c r="K62" s="378">
        <v>0</v>
      </c>
    </row>
    <row r="63" spans="1:11" ht="18.75" customHeight="1">
      <c r="A63" s="351"/>
      <c r="B63" s="351"/>
      <c r="C63" s="366">
        <v>119272</v>
      </c>
      <c r="D63" s="366">
        <v>5963.5999999999995</v>
      </c>
      <c r="E63" s="366">
        <v>119272</v>
      </c>
      <c r="F63" s="366">
        <v>5963.5999999999995</v>
      </c>
      <c r="G63" s="378">
        <f t="shared" ref="G63:K63" si="0">SUM(G12:G62)</f>
        <v>0</v>
      </c>
      <c r="H63" s="378">
        <f t="shared" si="0"/>
        <v>0</v>
      </c>
      <c r="I63" s="378">
        <f t="shared" si="0"/>
        <v>0</v>
      </c>
      <c r="J63" s="378">
        <f t="shared" si="0"/>
        <v>0</v>
      </c>
      <c r="K63" s="378">
        <f t="shared" si="0"/>
        <v>0</v>
      </c>
    </row>
    <row r="64" spans="1:11">
      <c r="A64" s="839"/>
      <c r="B64" s="451"/>
      <c r="C64" s="451"/>
      <c r="D64" s="451">
        <f>C63*0.5</f>
        <v>59636</v>
      </c>
      <c r="E64" s="451"/>
      <c r="F64" s="451"/>
      <c r="G64" s="451"/>
      <c r="H64" s="451"/>
      <c r="I64" s="451"/>
      <c r="J64" s="451"/>
    </row>
    <row r="65" spans="1:10" ht="18">
      <c r="A65" s="839"/>
      <c r="B65" s="451"/>
      <c r="C65" s="840"/>
      <c r="D65" s="451"/>
      <c r="E65" s="451"/>
      <c r="F65" s="451"/>
      <c r="G65" s="451"/>
      <c r="H65" s="451"/>
      <c r="I65" s="451"/>
      <c r="J65" s="451"/>
    </row>
    <row r="66" spans="1:10">
      <c r="A66" s="358"/>
      <c r="B66" s="841"/>
      <c r="C66" s="841"/>
      <c r="D66" s="841"/>
      <c r="E66" s="841"/>
      <c r="F66" s="841"/>
      <c r="G66" s="841"/>
      <c r="H66" s="841"/>
      <c r="I66" s="1107" t="s">
        <v>13</v>
      </c>
      <c r="J66" s="1107"/>
    </row>
    <row r="67" spans="1:10">
      <c r="A67" s="1108" t="s">
        <v>14</v>
      </c>
      <c r="B67" s="1108"/>
      <c r="C67" s="1108"/>
      <c r="D67" s="1108"/>
      <c r="E67" s="1108"/>
      <c r="F67" s="1108"/>
      <c r="G67" s="1108"/>
      <c r="H67" s="1108"/>
      <c r="I67" s="1108"/>
      <c r="J67" s="1108"/>
    </row>
    <row r="68" spans="1:10">
      <c r="A68" s="1108" t="s">
        <v>20</v>
      </c>
      <c r="B68" s="1108"/>
      <c r="C68" s="1108"/>
      <c r="D68" s="1108"/>
      <c r="E68" s="1108"/>
      <c r="F68" s="1108"/>
      <c r="G68" s="1108"/>
      <c r="H68" s="1108"/>
      <c r="I68" s="1108"/>
      <c r="J68" s="1108"/>
    </row>
    <row r="69" spans="1:10">
      <c r="A69" s="798" t="s">
        <v>23</v>
      </c>
      <c r="B69" s="798"/>
      <c r="C69" s="798"/>
      <c r="D69" s="798"/>
      <c r="E69" s="798"/>
      <c r="F69" s="798"/>
      <c r="G69" s="358"/>
      <c r="H69" s="1231" t="s">
        <v>24</v>
      </c>
      <c r="I69" s="1231"/>
      <c r="J69" s="358"/>
    </row>
    <row r="70" spans="1:10">
      <c r="A70" s="798"/>
      <c r="B70" s="358"/>
      <c r="C70" s="358"/>
      <c r="D70" s="358"/>
      <c r="E70" s="358"/>
      <c r="F70" s="358"/>
      <c r="G70" s="358"/>
      <c r="H70" s="358"/>
      <c r="I70" s="358"/>
      <c r="J70" s="358"/>
    </row>
  </sheetData>
  <mergeCells count="19">
    <mergeCell ref="K9:K10"/>
    <mergeCell ref="I66:J66"/>
    <mergeCell ref="A67:J67"/>
    <mergeCell ref="A68:J68"/>
    <mergeCell ref="H69:I69"/>
    <mergeCell ref="C8:J8"/>
    <mergeCell ref="A9:A10"/>
    <mergeCell ref="B9:B10"/>
    <mergeCell ref="C9:D9"/>
    <mergeCell ref="E9:F9"/>
    <mergeCell ref="G9:H9"/>
    <mergeCell ref="I9:J9"/>
    <mergeCell ref="A7:B7"/>
    <mergeCell ref="I7:K7"/>
    <mergeCell ref="D1:E1"/>
    <mergeCell ref="J1:K1"/>
    <mergeCell ref="A2:J2"/>
    <mergeCell ref="A3:J3"/>
    <mergeCell ref="A5:L5"/>
  </mergeCells>
  <printOptions horizontalCentered="1"/>
  <pageMargins left="0.70866141732283505" right="0.70866141732283505" top="0.23622047244094499" bottom="0" header="0.31496062992126" footer="0.31496062992126"/>
  <pageSetup paperSize="9" scale="86" orientation="landscape" r:id="rId1"/>
  <rowBreaks count="1" manualBreakCount="1">
    <brk id="36" max="10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view="pageBreakPreview" zoomScale="90" zoomScaleSheetLayoutView="90" workbookViewId="0">
      <pane ySplit="11" topLeftCell="A54" activePane="bottomLeft" state="frozen"/>
      <selection activeCell="I28" sqref="I28"/>
      <selection pane="bottomLeft" activeCell="C63" sqref="C63:D63"/>
    </sheetView>
  </sheetViews>
  <sheetFormatPr defaultRowHeight="12.75"/>
  <cols>
    <col min="1" max="1" width="9.140625" style="343"/>
    <col min="2" max="2" width="19" style="343" customWidth="1"/>
    <col min="3" max="3" width="16.28515625" style="818" customWidth="1"/>
    <col min="4" max="4" width="15.85546875" style="818" customWidth="1"/>
    <col min="5" max="5" width="9.28515625" style="818" customWidth="1"/>
    <col min="6" max="6" width="13.5703125" style="818" customWidth="1"/>
    <col min="7" max="7" width="9.7109375" style="818" customWidth="1"/>
    <col min="8" max="8" width="10.42578125" style="818" customWidth="1"/>
    <col min="9" max="9" width="15.28515625" style="818" customWidth="1"/>
    <col min="10" max="10" width="19.28515625" style="818" customWidth="1"/>
    <col min="11" max="11" width="15" style="818" customWidth="1"/>
    <col min="12" max="16384" width="9.140625" style="343"/>
  </cols>
  <sheetData>
    <row r="1" spans="1:19" ht="22.9" customHeight="1">
      <c r="D1" s="1109"/>
      <c r="E1" s="1109"/>
      <c r="H1" s="787"/>
      <c r="J1" s="1232" t="s">
        <v>477</v>
      </c>
      <c r="K1" s="1232"/>
    </row>
    <row r="2" spans="1:19" ht="15">
      <c r="A2" s="1112" t="s">
        <v>0</v>
      </c>
      <c r="B2" s="1112"/>
      <c r="C2" s="1112"/>
      <c r="D2" s="1112"/>
      <c r="E2" s="1112"/>
      <c r="F2" s="1112"/>
      <c r="G2" s="1112"/>
      <c r="H2" s="1112"/>
      <c r="I2" s="1112"/>
      <c r="J2" s="1112"/>
    </row>
    <row r="3" spans="1:19" ht="18">
      <c r="A3" s="1113" t="s">
        <v>734</v>
      </c>
      <c r="B3" s="1113"/>
      <c r="C3" s="1113"/>
      <c r="D3" s="1113"/>
      <c r="E3" s="1113"/>
      <c r="F3" s="1113"/>
      <c r="G3" s="1113"/>
      <c r="H3" s="1113"/>
      <c r="I3" s="1113"/>
      <c r="J3" s="1113"/>
    </row>
    <row r="4" spans="1:19" ht="10.5" customHeight="1"/>
    <row r="5" spans="1:19" s="358" customFormat="1" ht="15.75" customHeight="1">
      <c r="A5" s="1244" t="s">
        <v>487</v>
      </c>
      <c r="B5" s="1244"/>
      <c r="C5" s="1244"/>
      <c r="D5" s="1244"/>
      <c r="E5" s="1244"/>
      <c r="F5" s="1244"/>
      <c r="G5" s="1244"/>
      <c r="H5" s="1244"/>
      <c r="I5" s="1244"/>
      <c r="J5" s="1244"/>
      <c r="K5" s="1244"/>
      <c r="L5" s="1244"/>
    </row>
    <row r="6" spans="1:19" s="358" customFormat="1" ht="15.75" customHeight="1">
      <c r="A6" s="796"/>
      <c r="B6" s="796"/>
      <c r="C6" s="819"/>
      <c r="D6" s="819"/>
      <c r="E6" s="819"/>
      <c r="F6" s="819"/>
      <c r="G6" s="819"/>
      <c r="H6" s="819"/>
      <c r="I6" s="819"/>
      <c r="J6" s="819"/>
      <c r="K6" s="602"/>
    </row>
    <row r="7" spans="1:19" s="358" customFormat="1">
      <c r="A7" s="1115" t="s">
        <v>162</v>
      </c>
      <c r="B7" s="1115"/>
      <c r="C7" s="602"/>
      <c r="D7" s="602"/>
      <c r="E7" s="602"/>
      <c r="F7" s="602"/>
      <c r="G7" s="602"/>
      <c r="H7" s="602"/>
      <c r="I7" s="1109" t="s">
        <v>816</v>
      </c>
      <c r="J7" s="1109"/>
      <c r="K7" s="1109"/>
    </row>
    <row r="8" spans="1:19" s="811" customFormat="1" ht="15.75" hidden="1">
      <c r="C8" s="1245" t="s">
        <v>16</v>
      </c>
      <c r="D8" s="1245"/>
      <c r="E8" s="1245"/>
      <c r="F8" s="1245"/>
      <c r="G8" s="1245"/>
      <c r="H8" s="1245"/>
      <c r="I8" s="1245"/>
      <c r="J8" s="1245"/>
      <c r="K8" s="601"/>
    </row>
    <row r="9" spans="1:19" ht="31.5" customHeight="1">
      <c r="A9" s="1235" t="s">
        <v>26</v>
      </c>
      <c r="B9" s="1235" t="s">
        <v>39</v>
      </c>
      <c r="C9" s="1237" t="s">
        <v>841</v>
      </c>
      <c r="D9" s="1238"/>
      <c r="E9" s="1237" t="s">
        <v>476</v>
      </c>
      <c r="F9" s="1238"/>
      <c r="G9" s="1237" t="s">
        <v>41</v>
      </c>
      <c r="H9" s="1238"/>
      <c r="I9" s="1118" t="s">
        <v>107</v>
      </c>
      <c r="J9" s="1118"/>
      <c r="K9" s="1235" t="s">
        <v>506</v>
      </c>
      <c r="R9" s="351"/>
      <c r="S9" s="451"/>
    </row>
    <row r="10" spans="1:19" s="798" customFormat="1" ht="46.5" customHeight="1">
      <c r="A10" s="1236"/>
      <c r="B10" s="1236"/>
      <c r="C10" s="782" t="s">
        <v>42</v>
      </c>
      <c r="D10" s="782" t="s">
        <v>106</v>
      </c>
      <c r="E10" s="782" t="s">
        <v>42</v>
      </c>
      <c r="F10" s="782" t="s">
        <v>106</v>
      </c>
      <c r="G10" s="782" t="s">
        <v>42</v>
      </c>
      <c r="H10" s="782" t="s">
        <v>106</v>
      </c>
      <c r="I10" s="782" t="s">
        <v>1110</v>
      </c>
      <c r="J10" s="820" t="s">
        <v>1111</v>
      </c>
      <c r="K10" s="1236"/>
    </row>
    <row r="11" spans="1:19">
      <c r="A11" s="842">
        <v>1</v>
      </c>
      <c r="B11" s="842">
        <v>2</v>
      </c>
      <c r="C11" s="843">
        <v>3</v>
      </c>
      <c r="D11" s="843">
        <v>4</v>
      </c>
      <c r="E11" s="843">
        <v>5</v>
      </c>
      <c r="F11" s="843">
        <v>6</v>
      </c>
      <c r="G11" s="843">
        <v>7</v>
      </c>
      <c r="H11" s="843">
        <v>8</v>
      </c>
      <c r="I11" s="843">
        <v>9</v>
      </c>
      <c r="J11" s="843">
        <v>10</v>
      </c>
      <c r="K11" s="843">
        <v>11</v>
      </c>
    </row>
    <row r="12" spans="1:19" ht="18.75" customHeight="1">
      <c r="A12" s="378">
        <v>1</v>
      </c>
      <c r="B12" s="351" t="s">
        <v>875</v>
      </c>
      <c r="C12" s="824">
        <v>0</v>
      </c>
      <c r="D12" s="824">
        <v>0</v>
      </c>
      <c r="E12" s="824">
        <v>0</v>
      </c>
      <c r="F12" s="824">
        <v>0</v>
      </c>
      <c r="G12" s="824">
        <v>0</v>
      </c>
      <c r="H12" s="824">
        <v>0</v>
      </c>
      <c r="I12" s="824">
        <v>0</v>
      </c>
      <c r="J12" s="824">
        <v>0</v>
      </c>
      <c r="K12" s="824">
        <v>0</v>
      </c>
    </row>
    <row r="13" spans="1:19" ht="18.75" customHeight="1">
      <c r="A13" s="378">
        <v>2</v>
      </c>
      <c r="B13" s="355" t="s">
        <v>876</v>
      </c>
      <c r="C13" s="824">
        <v>1856</v>
      </c>
      <c r="D13" s="824">
        <v>92.8</v>
      </c>
      <c r="E13" s="824">
        <v>1856</v>
      </c>
      <c r="F13" s="824">
        <v>92.8</v>
      </c>
      <c r="G13" s="824">
        <v>0</v>
      </c>
      <c r="H13" s="824">
        <v>0</v>
      </c>
      <c r="I13" s="824">
        <v>0</v>
      </c>
      <c r="J13" s="824">
        <v>0</v>
      </c>
      <c r="K13" s="824">
        <v>0</v>
      </c>
    </row>
    <row r="14" spans="1:19" ht="18.75" customHeight="1">
      <c r="A14" s="378">
        <v>3</v>
      </c>
      <c r="B14" s="355" t="s">
        <v>1020</v>
      </c>
      <c r="C14" s="824">
        <v>2614</v>
      </c>
      <c r="D14" s="824">
        <v>130.69999999999999</v>
      </c>
      <c r="E14" s="824">
        <v>2614</v>
      </c>
      <c r="F14" s="824">
        <v>130.69999999999999</v>
      </c>
      <c r="G14" s="824">
        <v>0</v>
      </c>
      <c r="H14" s="824">
        <v>0</v>
      </c>
      <c r="I14" s="824">
        <v>0</v>
      </c>
      <c r="J14" s="824">
        <v>0</v>
      </c>
      <c r="K14" s="824">
        <v>0</v>
      </c>
    </row>
    <row r="15" spans="1:19" ht="18.75" customHeight="1">
      <c r="A15" s="378">
        <v>4</v>
      </c>
      <c r="B15" s="353" t="s">
        <v>878</v>
      </c>
      <c r="C15" s="824">
        <v>1532</v>
      </c>
      <c r="D15" s="824">
        <v>76.599999999999994</v>
      </c>
      <c r="E15" s="824">
        <v>1532</v>
      </c>
      <c r="F15" s="824">
        <v>76.599999999999994</v>
      </c>
      <c r="G15" s="824">
        <v>0</v>
      </c>
      <c r="H15" s="824">
        <v>0</v>
      </c>
      <c r="I15" s="824">
        <v>0</v>
      </c>
      <c r="J15" s="824">
        <v>0</v>
      </c>
      <c r="K15" s="824">
        <v>0</v>
      </c>
    </row>
    <row r="16" spans="1:19" ht="18.75" customHeight="1">
      <c r="A16" s="378">
        <v>5</v>
      </c>
      <c r="B16" s="355" t="s">
        <v>879</v>
      </c>
      <c r="C16" s="824">
        <v>2750</v>
      </c>
      <c r="D16" s="831">
        <v>137.5</v>
      </c>
      <c r="E16" s="824">
        <v>2750</v>
      </c>
      <c r="F16" s="831">
        <v>137.5</v>
      </c>
      <c r="G16" s="824">
        <v>0</v>
      </c>
      <c r="H16" s="824">
        <v>0</v>
      </c>
      <c r="I16" s="824">
        <v>0</v>
      </c>
      <c r="J16" s="824">
        <v>0</v>
      </c>
      <c r="K16" s="824">
        <v>0</v>
      </c>
    </row>
    <row r="17" spans="1:11" ht="18.75" customHeight="1">
      <c r="A17" s="378">
        <v>6</v>
      </c>
      <c r="B17" s="353" t="s">
        <v>880</v>
      </c>
      <c r="C17" s="824">
        <v>2475</v>
      </c>
      <c r="D17" s="824">
        <v>123.75</v>
      </c>
      <c r="E17" s="824">
        <v>2475</v>
      </c>
      <c r="F17" s="824">
        <v>123.75</v>
      </c>
      <c r="G17" s="824">
        <v>0</v>
      </c>
      <c r="H17" s="824">
        <v>0</v>
      </c>
      <c r="I17" s="824">
        <v>0</v>
      </c>
      <c r="J17" s="824">
        <v>0</v>
      </c>
      <c r="K17" s="824">
        <v>0</v>
      </c>
    </row>
    <row r="18" spans="1:11" ht="18.75" customHeight="1">
      <c r="A18" s="378">
        <v>7</v>
      </c>
      <c r="B18" s="353" t="s">
        <v>881</v>
      </c>
      <c r="C18" s="824">
        <v>2307</v>
      </c>
      <c r="D18" s="831">
        <v>115.35</v>
      </c>
      <c r="E18" s="824">
        <v>2307</v>
      </c>
      <c r="F18" s="831">
        <v>115.35</v>
      </c>
      <c r="G18" s="824">
        <v>0</v>
      </c>
      <c r="H18" s="824">
        <v>0</v>
      </c>
      <c r="I18" s="824">
        <v>0</v>
      </c>
      <c r="J18" s="824">
        <v>0</v>
      </c>
      <c r="K18" s="824">
        <v>0</v>
      </c>
    </row>
    <row r="19" spans="1:11" ht="18.75" customHeight="1">
      <c r="A19" s="378">
        <v>8</v>
      </c>
      <c r="B19" s="353" t="s">
        <v>1021</v>
      </c>
      <c r="C19" s="824">
        <v>2761</v>
      </c>
      <c r="D19" s="824">
        <v>138.05000000000001</v>
      </c>
      <c r="E19" s="824">
        <v>2761</v>
      </c>
      <c r="F19" s="824">
        <v>138.05000000000001</v>
      </c>
      <c r="G19" s="824">
        <v>0</v>
      </c>
      <c r="H19" s="824">
        <v>0</v>
      </c>
      <c r="I19" s="824">
        <v>0</v>
      </c>
      <c r="J19" s="824">
        <v>0</v>
      </c>
      <c r="K19" s="824">
        <v>0</v>
      </c>
    </row>
    <row r="20" spans="1:11" ht="18.75" customHeight="1">
      <c r="A20" s="378">
        <v>9</v>
      </c>
      <c r="B20" s="353" t="s">
        <v>883</v>
      </c>
      <c r="C20" s="824">
        <v>1688</v>
      </c>
      <c r="D20" s="824">
        <v>84.4</v>
      </c>
      <c r="E20" s="824">
        <v>1688</v>
      </c>
      <c r="F20" s="824">
        <v>84.4</v>
      </c>
      <c r="G20" s="824">
        <v>0</v>
      </c>
      <c r="H20" s="824">
        <v>0</v>
      </c>
      <c r="I20" s="824">
        <v>0</v>
      </c>
      <c r="J20" s="824">
        <v>0</v>
      </c>
      <c r="K20" s="824">
        <v>0</v>
      </c>
    </row>
    <row r="21" spans="1:11" ht="18.75" customHeight="1">
      <c r="A21" s="378">
        <v>10</v>
      </c>
      <c r="B21" s="353" t="s">
        <v>884</v>
      </c>
      <c r="C21" s="824">
        <v>1075</v>
      </c>
      <c r="D21" s="824">
        <v>53.75</v>
      </c>
      <c r="E21" s="824">
        <v>1075</v>
      </c>
      <c r="F21" s="824">
        <v>53.75</v>
      </c>
      <c r="G21" s="824">
        <v>0</v>
      </c>
      <c r="H21" s="824">
        <v>0</v>
      </c>
      <c r="I21" s="824">
        <v>0</v>
      </c>
      <c r="J21" s="824">
        <v>0</v>
      </c>
      <c r="K21" s="824">
        <v>0</v>
      </c>
    </row>
    <row r="22" spans="1:11" ht="18.75" customHeight="1">
      <c r="A22" s="378">
        <v>11</v>
      </c>
      <c r="B22" s="353" t="s">
        <v>1022</v>
      </c>
      <c r="C22" s="824">
        <v>2625</v>
      </c>
      <c r="D22" s="824">
        <v>131.25</v>
      </c>
      <c r="E22" s="824">
        <v>2625</v>
      </c>
      <c r="F22" s="824">
        <v>131.25</v>
      </c>
      <c r="G22" s="824">
        <v>0</v>
      </c>
      <c r="H22" s="824">
        <v>0</v>
      </c>
      <c r="I22" s="824">
        <v>0</v>
      </c>
      <c r="J22" s="824">
        <v>0</v>
      </c>
      <c r="K22" s="824">
        <v>0</v>
      </c>
    </row>
    <row r="23" spans="1:11" ht="18.75" customHeight="1">
      <c r="A23" s="378">
        <v>12</v>
      </c>
      <c r="B23" s="353" t="s">
        <v>886</v>
      </c>
      <c r="C23" s="824">
        <v>3322</v>
      </c>
      <c r="D23" s="824">
        <v>166.1</v>
      </c>
      <c r="E23" s="824">
        <v>3322</v>
      </c>
      <c r="F23" s="824">
        <v>166.1</v>
      </c>
      <c r="G23" s="824">
        <v>0</v>
      </c>
      <c r="H23" s="824">
        <v>0</v>
      </c>
      <c r="I23" s="824">
        <v>0</v>
      </c>
      <c r="J23" s="824">
        <v>0</v>
      </c>
      <c r="K23" s="824">
        <v>0</v>
      </c>
    </row>
    <row r="24" spans="1:11" ht="18.75" customHeight="1">
      <c r="A24" s="378">
        <v>13</v>
      </c>
      <c r="B24" s="353" t="s">
        <v>887</v>
      </c>
      <c r="C24" s="824">
        <v>970</v>
      </c>
      <c r="D24" s="824">
        <v>48.5</v>
      </c>
      <c r="E24" s="824">
        <v>970</v>
      </c>
      <c r="F24" s="824">
        <v>48.5</v>
      </c>
      <c r="G24" s="824">
        <v>0</v>
      </c>
      <c r="H24" s="824">
        <v>0</v>
      </c>
      <c r="I24" s="824">
        <v>0</v>
      </c>
      <c r="J24" s="824">
        <v>0</v>
      </c>
      <c r="K24" s="824">
        <v>0</v>
      </c>
    </row>
    <row r="25" spans="1:11" ht="18.75" customHeight="1">
      <c r="A25" s="378">
        <v>14</v>
      </c>
      <c r="B25" s="353" t="s">
        <v>1023</v>
      </c>
      <c r="C25" s="824">
        <v>1521</v>
      </c>
      <c r="D25" s="824">
        <v>76.05</v>
      </c>
      <c r="E25" s="824">
        <v>1521</v>
      </c>
      <c r="F25" s="824">
        <v>76.05</v>
      </c>
      <c r="G25" s="824">
        <v>0</v>
      </c>
      <c r="H25" s="824">
        <v>0</v>
      </c>
      <c r="I25" s="824">
        <v>0</v>
      </c>
      <c r="J25" s="824">
        <v>0</v>
      </c>
      <c r="K25" s="824">
        <v>0</v>
      </c>
    </row>
    <row r="26" spans="1:11" s="451" customFormat="1" ht="18.75" customHeight="1">
      <c r="A26" s="378">
        <v>15</v>
      </c>
      <c r="B26" s="353" t="s">
        <v>889</v>
      </c>
      <c r="C26" s="824">
        <v>0</v>
      </c>
      <c r="D26" s="831">
        <v>0</v>
      </c>
      <c r="E26" s="824">
        <v>0</v>
      </c>
      <c r="F26" s="831">
        <v>0</v>
      </c>
      <c r="G26" s="824">
        <v>0</v>
      </c>
      <c r="H26" s="824">
        <v>0</v>
      </c>
      <c r="I26" s="824">
        <v>0</v>
      </c>
      <c r="J26" s="824">
        <v>0</v>
      </c>
      <c r="K26" s="824">
        <v>0</v>
      </c>
    </row>
    <row r="27" spans="1:11" s="451" customFormat="1" ht="18.75" customHeight="1">
      <c r="A27" s="378">
        <v>16</v>
      </c>
      <c r="B27" s="353" t="s">
        <v>1024</v>
      </c>
      <c r="C27" s="824">
        <v>0</v>
      </c>
      <c r="D27" s="824">
        <v>0</v>
      </c>
      <c r="E27" s="824">
        <v>0</v>
      </c>
      <c r="F27" s="824">
        <v>0</v>
      </c>
      <c r="G27" s="824">
        <v>0</v>
      </c>
      <c r="H27" s="824">
        <v>0</v>
      </c>
      <c r="I27" s="824">
        <v>0</v>
      </c>
      <c r="J27" s="824">
        <v>0</v>
      </c>
      <c r="K27" s="824">
        <v>0</v>
      </c>
    </row>
    <row r="28" spans="1:11" s="451" customFormat="1" ht="18.75" customHeight="1">
      <c r="A28" s="378">
        <v>17</v>
      </c>
      <c r="B28" s="353" t="s">
        <v>891</v>
      </c>
      <c r="C28" s="824">
        <v>2139</v>
      </c>
      <c r="D28" s="824">
        <v>106.95</v>
      </c>
      <c r="E28" s="824">
        <v>2139</v>
      </c>
      <c r="F28" s="824">
        <v>106.95</v>
      </c>
      <c r="G28" s="824">
        <v>0</v>
      </c>
      <c r="H28" s="824">
        <v>0</v>
      </c>
      <c r="I28" s="824">
        <v>0</v>
      </c>
      <c r="J28" s="824">
        <v>0</v>
      </c>
      <c r="K28" s="824">
        <v>0</v>
      </c>
    </row>
    <row r="29" spans="1:11" ht="18.75" customHeight="1">
      <c r="A29" s="378">
        <v>18</v>
      </c>
      <c r="B29" s="353" t="s">
        <v>892</v>
      </c>
      <c r="C29" s="824">
        <v>1900</v>
      </c>
      <c r="D29" s="824">
        <v>95</v>
      </c>
      <c r="E29" s="824">
        <v>1900</v>
      </c>
      <c r="F29" s="824">
        <v>95</v>
      </c>
      <c r="G29" s="824">
        <v>0</v>
      </c>
      <c r="H29" s="824">
        <v>0</v>
      </c>
      <c r="I29" s="824">
        <v>0</v>
      </c>
      <c r="J29" s="824">
        <v>0</v>
      </c>
      <c r="K29" s="824">
        <v>0</v>
      </c>
    </row>
    <row r="30" spans="1:11" ht="18.75" customHeight="1">
      <c r="A30" s="378">
        <v>19</v>
      </c>
      <c r="B30" s="353" t="s">
        <v>893</v>
      </c>
      <c r="C30" s="824">
        <v>2409</v>
      </c>
      <c r="D30" s="824">
        <v>120.45</v>
      </c>
      <c r="E30" s="824">
        <v>2409</v>
      </c>
      <c r="F30" s="824">
        <v>120.45</v>
      </c>
      <c r="G30" s="824">
        <v>0</v>
      </c>
      <c r="H30" s="824">
        <v>0</v>
      </c>
      <c r="I30" s="824">
        <v>0</v>
      </c>
      <c r="J30" s="824">
        <v>0</v>
      </c>
      <c r="K30" s="824">
        <v>0</v>
      </c>
    </row>
    <row r="31" spans="1:11" ht="18.75" customHeight="1">
      <c r="A31" s="378">
        <v>20</v>
      </c>
      <c r="B31" s="353" t="s">
        <v>894</v>
      </c>
      <c r="C31" s="824">
        <v>1142</v>
      </c>
      <c r="D31" s="831">
        <v>57.1</v>
      </c>
      <c r="E31" s="824">
        <v>1142</v>
      </c>
      <c r="F31" s="831">
        <v>57.1</v>
      </c>
      <c r="G31" s="824">
        <v>0</v>
      </c>
      <c r="H31" s="824">
        <v>0</v>
      </c>
      <c r="I31" s="824">
        <v>0</v>
      </c>
      <c r="J31" s="824">
        <v>0</v>
      </c>
      <c r="K31" s="824">
        <v>0</v>
      </c>
    </row>
    <row r="32" spans="1:11" ht="18.75" customHeight="1">
      <c r="A32" s="378">
        <v>21</v>
      </c>
      <c r="B32" s="353" t="s">
        <v>1025</v>
      </c>
      <c r="C32" s="824">
        <v>2137</v>
      </c>
      <c r="D32" s="831">
        <v>106.85</v>
      </c>
      <c r="E32" s="824">
        <v>2137</v>
      </c>
      <c r="F32" s="831">
        <v>106.85</v>
      </c>
      <c r="G32" s="824">
        <v>0</v>
      </c>
      <c r="H32" s="824">
        <v>0</v>
      </c>
      <c r="I32" s="824">
        <v>0</v>
      </c>
      <c r="J32" s="824">
        <v>0</v>
      </c>
      <c r="K32" s="824">
        <v>0</v>
      </c>
    </row>
    <row r="33" spans="1:11" ht="18.75" customHeight="1">
      <c r="A33" s="378">
        <v>22</v>
      </c>
      <c r="B33" s="353" t="s">
        <v>896</v>
      </c>
      <c r="C33" s="824">
        <v>1974</v>
      </c>
      <c r="D33" s="824">
        <v>98.7</v>
      </c>
      <c r="E33" s="824">
        <v>1974</v>
      </c>
      <c r="F33" s="824">
        <v>98.7</v>
      </c>
      <c r="G33" s="824">
        <v>0</v>
      </c>
      <c r="H33" s="824">
        <v>0</v>
      </c>
      <c r="I33" s="824">
        <v>0</v>
      </c>
      <c r="J33" s="824">
        <v>0</v>
      </c>
      <c r="K33" s="824">
        <v>0</v>
      </c>
    </row>
    <row r="34" spans="1:11" ht="18.75" customHeight="1">
      <c r="A34" s="378">
        <v>23</v>
      </c>
      <c r="B34" s="353" t="s">
        <v>1026</v>
      </c>
      <c r="C34" s="824">
        <v>2275</v>
      </c>
      <c r="D34" s="824">
        <v>113.75</v>
      </c>
      <c r="E34" s="824">
        <v>2275</v>
      </c>
      <c r="F34" s="824">
        <v>113.75</v>
      </c>
      <c r="G34" s="824">
        <v>0</v>
      </c>
      <c r="H34" s="824">
        <v>0</v>
      </c>
      <c r="I34" s="824">
        <v>0</v>
      </c>
      <c r="J34" s="824">
        <v>0</v>
      </c>
      <c r="K34" s="824">
        <v>0</v>
      </c>
    </row>
    <row r="35" spans="1:11" ht="18.75" customHeight="1">
      <c r="A35" s="378">
        <v>24</v>
      </c>
      <c r="B35" s="353" t="s">
        <v>898</v>
      </c>
      <c r="C35" s="824">
        <v>0</v>
      </c>
      <c r="D35" s="831">
        <v>0</v>
      </c>
      <c r="E35" s="824">
        <v>0</v>
      </c>
      <c r="F35" s="831">
        <v>0</v>
      </c>
      <c r="G35" s="824">
        <v>0</v>
      </c>
      <c r="H35" s="824">
        <v>0</v>
      </c>
      <c r="I35" s="824">
        <v>0</v>
      </c>
      <c r="J35" s="824">
        <v>0</v>
      </c>
      <c r="K35" s="824">
        <v>0</v>
      </c>
    </row>
    <row r="36" spans="1:11" ht="18.75" customHeight="1">
      <c r="A36" s="378">
        <v>25</v>
      </c>
      <c r="B36" s="353" t="s">
        <v>899</v>
      </c>
      <c r="C36" s="824">
        <v>2174</v>
      </c>
      <c r="D36" s="831">
        <v>108.7</v>
      </c>
      <c r="E36" s="824">
        <v>2174</v>
      </c>
      <c r="F36" s="831">
        <v>108.7</v>
      </c>
      <c r="G36" s="824">
        <v>0</v>
      </c>
      <c r="H36" s="824">
        <v>0</v>
      </c>
      <c r="I36" s="824">
        <v>0</v>
      </c>
      <c r="J36" s="824">
        <v>0</v>
      </c>
      <c r="K36" s="824">
        <v>0</v>
      </c>
    </row>
    <row r="37" spans="1:11" ht="18.75" customHeight="1">
      <c r="A37" s="378">
        <v>26</v>
      </c>
      <c r="B37" s="353" t="s">
        <v>900</v>
      </c>
      <c r="C37" s="824">
        <v>1167</v>
      </c>
      <c r="D37" s="824">
        <v>58.35</v>
      </c>
      <c r="E37" s="824">
        <v>1167</v>
      </c>
      <c r="F37" s="824">
        <v>58.35</v>
      </c>
      <c r="G37" s="824">
        <v>0</v>
      </c>
      <c r="H37" s="824">
        <v>0</v>
      </c>
      <c r="I37" s="824">
        <v>0</v>
      </c>
      <c r="J37" s="824">
        <v>0</v>
      </c>
      <c r="K37" s="824">
        <v>0</v>
      </c>
    </row>
    <row r="38" spans="1:11" ht="18.75" customHeight="1">
      <c r="A38" s="378">
        <v>27</v>
      </c>
      <c r="B38" s="353" t="s">
        <v>901</v>
      </c>
      <c r="C38" s="824">
        <v>3825</v>
      </c>
      <c r="D38" s="824">
        <v>191.25</v>
      </c>
      <c r="E38" s="824">
        <v>3825</v>
      </c>
      <c r="F38" s="824">
        <v>191.25</v>
      </c>
      <c r="G38" s="824">
        <v>0</v>
      </c>
      <c r="H38" s="824">
        <v>0</v>
      </c>
      <c r="I38" s="824">
        <v>0</v>
      </c>
      <c r="J38" s="824">
        <v>0</v>
      </c>
      <c r="K38" s="824">
        <v>0</v>
      </c>
    </row>
    <row r="39" spans="1:11" ht="18.75" customHeight="1">
      <c r="A39" s="378">
        <v>28</v>
      </c>
      <c r="B39" s="353" t="s">
        <v>902</v>
      </c>
      <c r="C39" s="824">
        <v>2479</v>
      </c>
      <c r="D39" s="824">
        <v>123.95</v>
      </c>
      <c r="E39" s="824">
        <v>2479</v>
      </c>
      <c r="F39" s="824">
        <v>123.95</v>
      </c>
      <c r="G39" s="824">
        <v>0</v>
      </c>
      <c r="H39" s="824">
        <v>0</v>
      </c>
      <c r="I39" s="824">
        <v>0</v>
      </c>
      <c r="J39" s="824">
        <v>0</v>
      </c>
      <c r="K39" s="824">
        <v>0</v>
      </c>
    </row>
    <row r="40" spans="1:11" ht="18.75" customHeight="1">
      <c r="A40" s="378">
        <v>29</v>
      </c>
      <c r="B40" s="353" t="s">
        <v>1027</v>
      </c>
      <c r="C40" s="824">
        <v>2035</v>
      </c>
      <c r="D40" s="824">
        <v>101.75</v>
      </c>
      <c r="E40" s="824">
        <v>2035</v>
      </c>
      <c r="F40" s="824">
        <v>101.75</v>
      </c>
      <c r="G40" s="824">
        <v>0</v>
      </c>
      <c r="H40" s="824">
        <v>0</v>
      </c>
      <c r="I40" s="824">
        <v>0</v>
      </c>
      <c r="J40" s="824">
        <v>0</v>
      </c>
      <c r="K40" s="824">
        <v>0</v>
      </c>
    </row>
    <row r="41" spans="1:11" ht="18.75" customHeight="1">
      <c r="A41" s="378">
        <v>30</v>
      </c>
      <c r="B41" s="353" t="s">
        <v>904</v>
      </c>
      <c r="C41" s="824">
        <v>2485</v>
      </c>
      <c r="D41" s="824">
        <v>124.25</v>
      </c>
      <c r="E41" s="824">
        <v>2485</v>
      </c>
      <c r="F41" s="824">
        <v>124.25</v>
      </c>
      <c r="G41" s="824">
        <v>0</v>
      </c>
      <c r="H41" s="824">
        <v>0</v>
      </c>
      <c r="I41" s="824">
        <v>0</v>
      </c>
      <c r="J41" s="824">
        <v>0</v>
      </c>
      <c r="K41" s="824">
        <v>0</v>
      </c>
    </row>
    <row r="42" spans="1:11" ht="18.75" customHeight="1">
      <c r="A42" s="378">
        <v>31</v>
      </c>
      <c r="B42" s="353" t="s">
        <v>905</v>
      </c>
      <c r="C42" s="824">
        <v>509</v>
      </c>
      <c r="D42" s="824">
        <v>25.45</v>
      </c>
      <c r="E42" s="824">
        <v>509</v>
      </c>
      <c r="F42" s="824">
        <v>25.45</v>
      </c>
      <c r="G42" s="824">
        <v>0</v>
      </c>
      <c r="H42" s="824">
        <v>0</v>
      </c>
      <c r="I42" s="824">
        <v>0</v>
      </c>
      <c r="J42" s="824">
        <v>0</v>
      </c>
      <c r="K42" s="824">
        <v>0</v>
      </c>
    </row>
    <row r="43" spans="1:11" ht="18.75" customHeight="1">
      <c r="A43" s="378">
        <v>32</v>
      </c>
      <c r="B43" s="353" t="s">
        <v>906</v>
      </c>
      <c r="C43" s="824">
        <v>0</v>
      </c>
      <c r="D43" s="824">
        <v>0</v>
      </c>
      <c r="E43" s="824">
        <v>0</v>
      </c>
      <c r="F43" s="824">
        <v>0</v>
      </c>
      <c r="G43" s="824">
        <v>0</v>
      </c>
      <c r="H43" s="824">
        <v>0</v>
      </c>
      <c r="I43" s="824">
        <v>0</v>
      </c>
      <c r="J43" s="824">
        <v>0</v>
      </c>
      <c r="K43" s="824">
        <v>0</v>
      </c>
    </row>
    <row r="44" spans="1:11" ht="18.75" customHeight="1">
      <c r="A44" s="378">
        <v>33</v>
      </c>
      <c r="B44" s="353" t="s">
        <v>907</v>
      </c>
      <c r="C44" s="824">
        <v>2573</v>
      </c>
      <c r="D44" s="831">
        <v>128.65</v>
      </c>
      <c r="E44" s="824">
        <v>2573</v>
      </c>
      <c r="F44" s="831">
        <v>128.65</v>
      </c>
      <c r="G44" s="824">
        <v>0</v>
      </c>
      <c r="H44" s="824">
        <v>0</v>
      </c>
      <c r="I44" s="824">
        <v>0</v>
      </c>
      <c r="J44" s="824">
        <v>0</v>
      </c>
      <c r="K44" s="824">
        <v>0</v>
      </c>
    </row>
    <row r="45" spans="1:11" ht="18.75" customHeight="1">
      <c r="A45" s="378">
        <v>34</v>
      </c>
      <c r="B45" s="353" t="s">
        <v>908</v>
      </c>
      <c r="C45" s="824">
        <v>554</v>
      </c>
      <c r="D45" s="824">
        <v>27.7</v>
      </c>
      <c r="E45" s="824">
        <v>554</v>
      </c>
      <c r="F45" s="824">
        <v>27.7</v>
      </c>
      <c r="G45" s="824">
        <v>0</v>
      </c>
      <c r="H45" s="824">
        <v>0</v>
      </c>
      <c r="I45" s="824">
        <v>0</v>
      </c>
      <c r="J45" s="824">
        <v>0</v>
      </c>
      <c r="K45" s="824">
        <v>0</v>
      </c>
    </row>
    <row r="46" spans="1:11" ht="18.75" customHeight="1">
      <c r="A46" s="378">
        <v>35</v>
      </c>
      <c r="B46" s="353" t="s">
        <v>909</v>
      </c>
      <c r="C46" s="824">
        <v>1349</v>
      </c>
      <c r="D46" s="824">
        <v>67.45</v>
      </c>
      <c r="E46" s="824">
        <v>1349</v>
      </c>
      <c r="F46" s="824">
        <v>67.45</v>
      </c>
      <c r="G46" s="824">
        <v>0</v>
      </c>
      <c r="H46" s="824">
        <v>0</v>
      </c>
      <c r="I46" s="824">
        <v>0</v>
      </c>
      <c r="J46" s="824">
        <v>0</v>
      </c>
      <c r="K46" s="824">
        <v>0</v>
      </c>
    </row>
    <row r="47" spans="1:11" ht="18.75" customHeight="1">
      <c r="A47" s="378">
        <v>36</v>
      </c>
      <c r="B47" s="353" t="s">
        <v>910</v>
      </c>
      <c r="C47" s="824">
        <v>1198</v>
      </c>
      <c r="D47" s="824">
        <v>59.9</v>
      </c>
      <c r="E47" s="824">
        <v>1198</v>
      </c>
      <c r="F47" s="824">
        <v>59.9</v>
      </c>
      <c r="G47" s="824">
        <v>0</v>
      </c>
      <c r="H47" s="824">
        <v>0</v>
      </c>
      <c r="I47" s="824">
        <v>0</v>
      </c>
      <c r="J47" s="824">
        <v>0</v>
      </c>
      <c r="K47" s="824">
        <v>0</v>
      </c>
    </row>
    <row r="48" spans="1:11" ht="18.75" customHeight="1">
      <c r="A48" s="378">
        <v>37</v>
      </c>
      <c r="B48" s="353" t="s">
        <v>911</v>
      </c>
      <c r="C48" s="844">
        <v>2590</v>
      </c>
      <c r="D48" s="831">
        <v>129.5</v>
      </c>
      <c r="E48" s="844">
        <v>2590</v>
      </c>
      <c r="F48" s="831">
        <v>129.5</v>
      </c>
      <c r="G48" s="824">
        <v>0</v>
      </c>
      <c r="H48" s="824">
        <v>0</v>
      </c>
      <c r="I48" s="824">
        <v>0</v>
      </c>
      <c r="J48" s="824">
        <v>0</v>
      </c>
      <c r="K48" s="824">
        <v>0</v>
      </c>
    </row>
    <row r="49" spans="1:11" ht="18.75" customHeight="1">
      <c r="A49" s="378">
        <v>38</v>
      </c>
      <c r="B49" s="362" t="s">
        <v>912</v>
      </c>
      <c r="C49" s="824">
        <v>456</v>
      </c>
      <c r="D49" s="824">
        <v>22.8</v>
      </c>
      <c r="E49" s="824">
        <v>456</v>
      </c>
      <c r="F49" s="824">
        <v>22.8</v>
      </c>
      <c r="G49" s="824">
        <v>0</v>
      </c>
      <c r="H49" s="824">
        <v>0</v>
      </c>
      <c r="I49" s="824">
        <v>0</v>
      </c>
      <c r="J49" s="824">
        <v>0</v>
      </c>
      <c r="K49" s="824">
        <v>0</v>
      </c>
    </row>
    <row r="50" spans="1:11" ht="18.75" customHeight="1">
      <c r="A50" s="378">
        <v>39</v>
      </c>
      <c r="B50" s="353" t="s">
        <v>913</v>
      </c>
      <c r="C50" s="824">
        <v>2713</v>
      </c>
      <c r="D50" s="824">
        <v>135.65</v>
      </c>
      <c r="E50" s="824">
        <v>2713</v>
      </c>
      <c r="F50" s="824">
        <v>135.65</v>
      </c>
      <c r="G50" s="824">
        <v>0</v>
      </c>
      <c r="H50" s="824">
        <v>0</v>
      </c>
      <c r="I50" s="824">
        <v>0</v>
      </c>
      <c r="J50" s="824">
        <v>0</v>
      </c>
      <c r="K50" s="824">
        <v>0</v>
      </c>
    </row>
    <row r="51" spans="1:11" ht="18.75" customHeight="1">
      <c r="A51" s="378">
        <v>40</v>
      </c>
      <c r="B51" s="353" t="s">
        <v>914</v>
      </c>
      <c r="C51" s="824">
        <v>457</v>
      </c>
      <c r="D51" s="824">
        <v>22.85</v>
      </c>
      <c r="E51" s="824">
        <v>457</v>
      </c>
      <c r="F51" s="824">
        <v>22.85</v>
      </c>
      <c r="G51" s="824">
        <v>0</v>
      </c>
      <c r="H51" s="824">
        <v>0</v>
      </c>
      <c r="I51" s="824">
        <v>0</v>
      </c>
      <c r="J51" s="824">
        <v>0</v>
      </c>
      <c r="K51" s="824">
        <v>0</v>
      </c>
    </row>
    <row r="52" spans="1:11" ht="18.75" customHeight="1">
      <c r="A52" s="378">
        <v>41</v>
      </c>
      <c r="B52" s="353" t="s">
        <v>915</v>
      </c>
      <c r="C52" s="824">
        <v>2635</v>
      </c>
      <c r="D52" s="824">
        <v>131.75</v>
      </c>
      <c r="E52" s="824">
        <v>2635</v>
      </c>
      <c r="F52" s="824">
        <v>131.75</v>
      </c>
      <c r="G52" s="824">
        <v>0</v>
      </c>
      <c r="H52" s="824">
        <v>0</v>
      </c>
      <c r="I52" s="824">
        <v>0</v>
      </c>
      <c r="J52" s="824">
        <v>0</v>
      </c>
      <c r="K52" s="824">
        <v>0</v>
      </c>
    </row>
    <row r="53" spans="1:11" ht="18.75" customHeight="1">
      <c r="A53" s="378">
        <v>42</v>
      </c>
      <c r="B53" s="353" t="s">
        <v>916</v>
      </c>
      <c r="C53" s="824">
        <v>2247</v>
      </c>
      <c r="D53" s="824">
        <v>112.35</v>
      </c>
      <c r="E53" s="824">
        <v>2247</v>
      </c>
      <c r="F53" s="824">
        <v>112.35</v>
      </c>
      <c r="G53" s="824">
        <v>0</v>
      </c>
      <c r="H53" s="824">
        <v>0</v>
      </c>
      <c r="I53" s="824">
        <v>0</v>
      </c>
      <c r="J53" s="824">
        <v>0</v>
      </c>
      <c r="K53" s="824">
        <v>0</v>
      </c>
    </row>
    <row r="54" spans="1:11" ht="18.75" customHeight="1">
      <c r="A54" s="378">
        <v>43</v>
      </c>
      <c r="B54" s="353" t="s">
        <v>917</v>
      </c>
      <c r="C54" s="824">
        <v>0</v>
      </c>
      <c r="D54" s="831">
        <v>0</v>
      </c>
      <c r="E54" s="824">
        <v>0</v>
      </c>
      <c r="F54" s="831">
        <v>0</v>
      </c>
      <c r="G54" s="824">
        <v>0</v>
      </c>
      <c r="H54" s="824">
        <v>0</v>
      </c>
      <c r="I54" s="824">
        <v>0</v>
      </c>
      <c r="J54" s="824">
        <v>0</v>
      </c>
      <c r="K54" s="824">
        <v>0</v>
      </c>
    </row>
    <row r="55" spans="1:11" ht="18.75" customHeight="1">
      <c r="A55" s="378">
        <v>44</v>
      </c>
      <c r="B55" s="353" t="s">
        <v>918</v>
      </c>
      <c r="C55" s="824">
        <v>858</v>
      </c>
      <c r="D55" s="824">
        <v>42.9</v>
      </c>
      <c r="E55" s="824">
        <v>858</v>
      </c>
      <c r="F55" s="824">
        <v>42.9</v>
      </c>
      <c r="G55" s="824">
        <v>0</v>
      </c>
      <c r="H55" s="824">
        <v>0</v>
      </c>
      <c r="I55" s="824">
        <v>0</v>
      </c>
      <c r="J55" s="824">
        <v>0</v>
      </c>
      <c r="K55" s="824">
        <v>0</v>
      </c>
    </row>
    <row r="56" spans="1:11" ht="18.75" customHeight="1">
      <c r="A56" s="378">
        <v>45</v>
      </c>
      <c r="B56" s="353" t="s">
        <v>919</v>
      </c>
      <c r="C56" s="824">
        <v>1774</v>
      </c>
      <c r="D56" s="831">
        <v>88.7</v>
      </c>
      <c r="E56" s="824">
        <v>1774</v>
      </c>
      <c r="F56" s="831">
        <v>88.7</v>
      </c>
      <c r="G56" s="824">
        <v>0</v>
      </c>
      <c r="H56" s="824">
        <v>0</v>
      </c>
      <c r="I56" s="824">
        <v>0</v>
      </c>
      <c r="J56" s="824">
        <v>0</v>
      </c>
      <c r="K56" s="824">
        <v>0</v>
      </c>
    </row>
    <row r="57" spans="1:11" ht="18.75" customHeight="1">
      <c r="A57" s="378">
        <v>46</v>
      </c>
      <c r="B57" s="353" t="s">
        <v>920</v>
      </c>
      <c r="C57" s="824">
        <v>2478</v>
      </c>
      <c r="D57" s="831">
        <v>123.9</v>
      </c>
      <c r="E57" s="824">
        <v>2478</v>
      </c>
      <c r="F57" s="831">
        <v>123.9</v>
      </c>
      <c r="G57" s="824">
        <v>0</v>
      </c>
      <c r="H57" s="824">
        <v>0</v>
      </c>
      <c r="I57" s="824">
        <v>0</v>
      </c>
      <c r="J57" s="824">
        <v>0</v>
      </c>
      <c r="K57" s="824">
        <v>0</v>
      </c>
    </row>
    <row r="58" spans="1:11" ht="18.75" customHeight="1">
      <c r="A58" s="378">
        <v>47</v>
      </c>
      <c r="B58" s="353" t="s">
        <v>1028</v>
      </c>
      <c r="C58" s="824">
        <v>1790</v>
      </c>
      <c r="D58" s="831">
        <v>89.5</v>
      </c>
      <c r="E58" s="824">
        <v>1790</v>
      </c>
      <c r="F58" s="831">
        <v>89.5</v>
      </c>
      <c r="G58" s="824">
        <v>0</v>
      </c>
      <c r="H58" s="824">
        <v>0</v>
      </c>
      <c r="I58" s="824">
        <v>0</v>
      </c>
      <c r="J58" s="824">
        <v>0</v>
      </c>
      <c r="K58" s="824">
        <v>0</v>
      </c>
    </row>
    <row r="59" spans="1:11" ht="18.75" customHeight="1">
      <c r="A59" s="378">
        <v>48</v>
      </c>
      <c r="B59" s="353" t="s">
        <v>1029</v>
      </c>
      <c r="C59" s="824">
        <v>2645</v>
      </c>
      <c r="D59" s="824">
        <v>132.25</v>
      </c>
      <c r="E59" s="824">
        <v>2645</v>
      </c>
      <c r="F59" s="824">
        <v>132.25</v>
      </c>
      <c r="G59" s="824">
        <v>0</v>
      </c>
      <c r="H59" s="824">
        <v>0</v>
      </c>
      <c r="I59" s="824">
        <v>0</v>
      </c>
      <c r="J59" s="824">
        <v>0</v>
      </c>
      <c r="K59" s="824">
        <v>0</v>
      </c>
    </row>
    <row r="60" spans="1:11" ht="18.75" customHeight="1">
      <c r="A60" s="378">
        <v>49</v>
      </c>
      <c r="B60" s="353" t="s">
        <v>923</v>
      </c>
      <c r="C60" s="824">
        <v>1558</v>
      </c>
      <c r="D60" s="824">
        <v>77.900000000000006</v>
      </c>
      <c r="E60" s="824">
        <v>1558</v>
      </c>
      <c r="F60" s="824">
        <v>77.900000000000006</v>
      </c>
      <c r="G60" s="824">
        <v>0</v>
      </c>
      <c r="H60" s="824">
        <v>0</v>
      </c>
      <c r="I60" s="824">
        <v>0</v>
      </c>
      <c r="J60" s="824">
        <v>0</v>
      </c>
      <c r="K60" s="824">
        <v>0</v>
      </c>
    </row>
    <row r="61" spans="1:11" ht="18.75" customHeight="1">
      <c r="A61" s="378">
        <v>50</v>
      </c>
      <c r="B61" s="353" t="s">
        <v>924</v>
      </c>
      <c r="C61" s="824">
        <v>1505</v>
      </c>
      <c r="D61" s="824">
        <v>75.25</v>
      </c>
      <c r="E61" s="824">
        <v>1505</v>
      </c>
      <c r="F61" s="824">
        <v>75.25</v>
      </c>
      <c r="G61" s="824">
        <v>0</v>
      </c>
      <c r="H61" s="824">
        <v>0</v>
      </c>
      <c r="I61" s="824">
        <v>0</v>
      </c>
      <c r="J61" s="824">
        <v>0</v>
      </c>
      <c r="K61" s="824">
        <v>0</v>
      </c>
    </row>
    <row r="62" spans="1:11" ht="18.75" customHeight="1">
      <c r="A62" s="378">
        <v>51</v>
      </c>
      <c r="B62" s="353" t="s">
        <v>925</v>
      </c>
      <c r="C62" s="824">
        <v>2977</v>
      </c>
      <c r="D62" s="824">
        <v>148.85</v>
      </c>
      <c r="E62" s="824">
        <v>2977</v>
      </c>
      <c r="F62" s="824">
        <v>148.85</v>
      </c>
      <c r="G62" s="824">
        <v>0</v>
      </c>
      <c r="H62" s="824">
        <v>0</v>
      </c>
      <c r="I62" s="824">
        <v>0</v>
      </c>
      <c r="J62" s="824">
        <v>0</v>
      </c>
      <c r="K62" s="824">
        <v>0</v>
      </c>
    </row>
    <row r="63" spans="1:11" ht="18.75" customHeight="1">
      <c r="A63" s="351"/>
      <c r="B63" s="353" t="s">
        <v>1030</v>
      </c>
      <c r="C63" s="822">
        <v>88503</v>
      </c>
      <c r="D63" s="822">
        <v>4425.1499999999996</v>
      </c>
      <c r="E63" s="822">
        <v>88503</v>
      </c>
      <c r="F63" s="822">
        <v>4425.1499999999996</v>
      </c>
      <c r="G63" s="824">
        <f t="shared" ref="G63:K63" si="0">SUM(G12:G62)</f>
        <v>0</v>
      </c>
      <c r="H63" s="824">
        <f t="shared" si="0"/>
        <v>0</v>
      </c>
      <c r="I63" s="824">
        <f t="shared" si="0"/>
        <v>0</v>
      </c>
      <c r="J63" s="824">
        <f t="shared" si="0"/>
        <v>0</v>
      </c>
      <c r="K63" s="824">
        <f t="shared" si="0"/>
        <v>0</v>
      </c>
    </row>
    <row r="64" spans="1:11">
      <c r="A64" s="839"/>
      <c r="B64" s="451"/>
      <c r="C64" s="451"/>
      <c r="D64" s="451"/>
      <c r="E64" s="451"/>
      <c r="F64" s="451"/>
      <c r="G64" s="451"/>
      <c r="H64" s="451"/>
      <c r="I64" s="451"/>
      <c r="J64" s="451"/>
      <c r="K64" s="835"/>
    </row>
    <row r="65" spans="1:11">
      <c r="A65" s="839"/>
      <c r="B65" s="451"/>
      <c r="C65" s="451"/>
      <c r="D65" s="451"/>
      <c r="E65" s="451"/>
      <c r="F65" s="451"/>
      <c r="G65" s="451"/>
      <c r="H65" s="451"/>
      <c r="I65" s="451"/>
      <c r="J65" s="451"/>
      <c r="K65" s="835"/>
    </row>
    <row r="66" spans="1:11" ht="18">
      <c r="A66" s="358"/>
      <c r="B66" s="841"/>
      <c r="C66" s="841"/>
      <c r="D66" s="840"/>
      <c r="E66" s="841"/>
      <c r="F66" s="841"/>
      <c r="G66" s="841"/>
      <c r="H66" s="841"/>
      <c r="I66" s="1107" t="s">
        <v>13</v>
      </c>
      <c r="J66" s="1107"/>
      <c r="K66" s="835"/>
    </row>
    <row r="67" spans="1:11">
      <c r="A67" s="1108" t="s">
        <v>14</v>
      </c>
      <c r="B67" s="1108"/>
      <c r="C67" s="1108"/>
      <c r="D67" s="1108"/>
      <c r="E67" s="1108"/>
      <c r="F67" s="1108"/>
      <c r="G67" s="1108"/>
      <c r="H67" s="1108"/>
      <c r="I67" s="1108"/>
      <c r="J67" s="1108"/>
      <c r="K67" s="835"/>
    </row>
    <row r="68" spans="1:11">
      <c r="A68" s="1108" t="s">
        <v>20</v>
      </c>
      <c r="B68" s="1108"/>
      <c r="C68" s="1108"/>
      <c r="D68" s="1108"/>
      <c r="E68" s="1108"/>
      <c r="F68" s="1108"/>
      <c r="G68" s="1108"/>
      <c r="H68" s="1108"/>
      <c r="I68" s="1108"/>
      <c r="J68" s="1108"/>
      <c r="K68" s="835"/>
    </row>
    <row r="69" spans="1:11">
      <c r="A69" s="798" t="s">
        <v>23</v>
      </c>
      <c r="B69" s="798"/>
      <c r="C69" s="798"/>
      <c r="D69" s="798"/>
      <c r="E69" s="798"/>
      <c r="F69" s="798"/>
      <c r="G69" s="358"/>
      <c r="H69" s="1231" t="s">
        <v>24</v>
      </c>
      <c r="I69" s="1231"/>
      <c r="J69" s="358"/>
      <c r="K69" s="835"/>
    </row>
  </sheetData>
  <mergeCells count="19">
    <mergeCell ref="K9:K10"/>
    <mergeCell ref="I66:J66"/>
    <mergeCell ref="A67:J67"/>
    <mergeCell ref="A68:J68"/>
    <mergeCell ref="H69:I69"/>
    <mergeCell ref="C8:J8"/>
    <mergeCell ref="A9:A10"/>
    <mergeCell ref="B9:B10"/>
    <mergeCell ref="C9:D9"/>
    <mergeCell ref="E9:F9"/>
    <mergeCell ref="G9:H9"/>
    <mergeCell ref="I9:J9"/>
    <mergeCell ref="A7:B7"/>
    <mergeCell ref="I7:K7"/>
    <mergeCell ref="D1:E1"/>
    <mergeCell ref="J1:K1"/>
    <mergeCell ref="A2:J2"/>
    <mergeCell ref="A3:J3"/>
    <mergeCell ref="A5:L5"/>
  </mergeCells>
  <printOptions horizontalCentered="1"/>
  <pageMargins left="0.70866141732283505" right="0.70866141732283505" top="0.23622047244094499" bottom="0" header="0.31496062992126" footer="0.31496062992126"/>
  <pageSetup paperSize="9" scale="76" orientation="landscape" r:id="rId1"/>
  <rowBreaks count="1" manualBreakCount="1">
    <brk id="3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opLeftCell="A31" zoomScaleSheetLayoutView="86" workbookViewId="0">
      <selection activeCell="B45" sqref="B45:G45"/>
    </sheetView>
  </sheetViews>
  <sheetFormatPr defaultRowHeight="12.75"/>
  <cols>
    <col min="1" max="1" width="9.28515625" style="15" customWidth="1"/>
    <col min="2" max="3" width="8.5703125" style="15" customWidth="1"/>
    <col min="4" max="4" width="12" style="15" customWidth="1"/>
    <col min="5" max="5" width="8.5703125" style="15" customWidth="1"/>
    <col min="6" max="6" width="9.5703125" style="15" customWidth="1"/>
    <col min="7" max="7" width="8.5703125" style="15" customWidth="1"/>
    <col min="8" max="8" width="11.7109375" style="15" customWidth="1"/>
    <col min="9" max="15" width="8.5703125" style="15" customWidth="1"/>
    <col min="16" max="16" width="8.42578125" style="15" customWidth="1"/>
    <col min="17" max="19" width="8.5703125" style="15" customWidth="1"/>
    <col min="20" max="16384" width="9.140625" style="15"/>
  </cols>
  <sheetData>
    <row r="1" spans="1:19">
      <c r="A1" s="15" t="s">
        <v>11</v>
      </c>
      <c r="H1" s="990"/>
      <c r="I1" s="990"/>
      <c r="R1" s="985" t="s">
        <v>57</v>
      </c>
      <c r="S1" s="985"/>
    </row>
    <row r="2" spans="1:19" s="14" customFormat="1" ht="15.75">
      <c r="A2" s="986" t="s">
        <v>0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</row>
    <row r="3" spans="1:19" s="14" customFormat="1" ht="20.25" customHeight="1">
      <c r="A3" s="987" t="s">
        <v>734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  <c r="S3" s="987"/>
    </row>
    <row r="5" spans="1:19" s="14" customFormat="1" ht="15.75">
      <c r="A5" s="988" t="s">
        <v>783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</row>
    <row r="6" spans="1:19">
      <c r="A6" s="990" t="s">
        <v>999</v>
      </c>
      <c r="B6" s="990"/>
      <c r="C6" s="990"/>
    </row>
    <row r="7" spans="1:19">
      <c r="A7" s="989" t="s">
        <v>169</v>
      </c>
      <c r="B7" s="989"/>
      <c r="C7" s="989"/>
      <c r="D7" s="989"/>
      <c r="E7" s="989"/>
      <c r="F7" s="989"/>
      <c r="G7" s="989"/>
      <c r="H7" s="989"/>
      <c r="I7" s="989"/>
      <c r="R7" s="27"/>
      <c r="S7" s="27"/>
    </row>
    <row r="9" spans="1:19" ht="18" customHeight="1">
      <c r="A9" s="5"/>
      <c r="B9" s="983" t="s">
        <v>44</v>
      </c>
      <c r="C9" s="983"/>
      <c r="D9" s="983" t="s">
        <v>45</v>
      </c>
      <c r="E9" s="983"/>
      <c r="F9" s="983" t="s">
        <v>46</v>
      </c>
      <c r="G9" s="983"/>
      <c r="H9" s="991" t="s">
        <v>47</v>
      </c>
      <c r="I9" s="991"/>
      <c r="J9" s="983" t="s">
        <v>48</v>
      </c>
      <c r="K9" s="983"/>
      <c r="L9" s="23" t="s">
        <v>19</v>
      </c>
    </row>
    <row r="10" spans="1:19" s="57" customFormat="1" ht="13.5" customHeight="1">
      <c r="A10" s="59">
        <v>1</v>
      </c>
      <c r="B10" s="958">
        <v>2</v>
      </c>
      <c r="C10" s="958"/>
      <c r="D10" s="958">
        <v>3</v>
      </c>
      <c r="E10" s="958"/>
      <c r="F10" s="958">
        <v>4</v>
      </c>
      <c r="G10" s="958"/>
      <c r="H10" s="958">
        <v>5</v>
      </c>
      <c r="I10" s="958"/>
      <c r="J10" s="958">
        <v>6</v>
      </c>
      <c r="K10" s="958"/>
      <c r="L10" s="59">
        <v>7</v>
      </c>
    </row>
    <row r="11" spans="1:19">
      <c r="A11" s="3" t="s">
        <v>49</v>
      </c>
      <c r="B11" s="997">
        <v>660</v>
      </c>
      <c r="C11" s="997"/>
      <c r="D11" s="997">
        <v>703</v>
      </c>
      <c r="E11" s="997"/>
      <c r="F11" s="997">
        <v>1638</v>
      </c>
      <c r="G11" s="997"/>
      <c r="H11" s="997">
        <v>125</v>
      </c>
      <c r="I11" s="997"/>
      <c r="J11" s="997">
        <v>485</v>
      </c>
      <c r="K11" s="997"/>
      <c r="L11" s="264">
        <f>B11+D11+F11+H11+J11</f>
        <v>3611</v>
      </c>
    </row>
    <row r="12" spans="1:19">
      <c r="A12" s="3" t="s">
        <v>50</v>
      </c>
      <c r="B12" s="997">
        <v>34172</v>
      </c>
      <c r="C12" s="997"/>
      <c r="D12" s="997">
        <v>62474</v>
      </c>
      <c r="E12" s="997"/>
      <c r="F12" s="997">
        <v>74412</v>
      </c>
      <c r="G12" s="997"/>
      <c r="H12" s="997">
        <v>7918</v>
      </c>
      <c r="I12" s="997"/>
      <c r="J12" s="997">
        <v>29126</v>
      </c>
      <c r="K12" s="997"/>
      <c r="L12" s="264">
        <f>B12+D12+F12+H12+J12</f>
        <v>208102</v>
      </c>
    </row>
    <row r="13" spans="1:19">
      <c r="A13" s="3" t="s">
        <v>19</v>
      </c>
      <c r="B13" s="998">
        <f>B11+B12</f>
        <v>34832</v>
      </c>
      <c r="C13" s="998"/>
      <c r="D13" s="998">
        <f t="shared" ref="D13" si="0">D11+D12</f>
        <v>63177</v>
      </c>
      <c r="E13" s="998"/>
      <c r="F13" s="998">
        <f t="shared" ref="F13" si="1">F11+F12</f>
        <v>76050</v>
      </c>
      <c r="G13" s="998"/>
      <c r="H13" s="998">
        <f t="shared" ref="H13" si="2">H11+H12</f>
        <v>8043</v>
      </c>
      <c r="I13" s="998"/>
      <c r="J13" s="998">
        <f t="shared" ref="J13" si="3">J11+J12</f>
        <v>29611</v>
      </c>
      <c r="K13" s="998"/>
      <c r="L13" s="265">
        <f>SUM(L11:L12)</f>
        <v>211713</v>
      </c>
    </row>
    <row r="14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9">
      <c r="A15" s="977" t="s">
        <v>429</v>
      </c>
      <c r="B15" s="977"/>
      <c r="C15" s="977"/>
      <c r="D15" s="977"/>
      <c r="E15" s="977"/>
      <c r="F15" s="977"/>
      <c r="G15" s="977"/>
      <c r="H15" s="12"/>
      <c r="I15" s="12"/>
      <c r="J15" s="12"/>
      <c r="K15" s="12"/>
      <c r="L15" s="12"/>
    </row>
    <row r="16" spans="1:19" ht="12.75" customHeight="1">
      <c r="A16" s="979" t="s">
        <v>178</v>
      </c>
      <c r="B16" s="980"/>
      <c r="C16" s="978" t="s">
        <v>203</v>
      </c>
      <c r="D16" s="978"/>
      <c r="E16" s="3" t="s">
        <v>19</v>
      </c>
      <c r="I16" s="12"/>
      <c r="J16" s="12"/>
      <c r="K16" s="12"/>
      <c r="L16" s="12"/>
    </row>
    <row r="17" spans="1:22">
      <c r="A17" s="981">
        <v>600</v>
      </c>
      <c r="B17" s="982"/>
      <c r="C17" s="981">
        <v>1400</v>
      </c>
      <c r="D17" s="982"/>
      <c r="E17" s="265">
        <v>2000</v>
      </c>
      <c r="I17" s="12"/>
      <c r="J17" s="12"/>
      <c r="K17" s="12"/>
      <c r="L17" s="12"/>
    </row>
    <row r="18" spans="1:22">
      <c r="A18" s="981"/>
      <c r="B18" s="982"/>
      <c r="C18" s="981"/>
      <c r="D18" s="982"/>
      <c r="E18" s="3"/>
      <c r="I18" s="12"/>
      <c r="J18" s="12"/>
      <c r="K18" s="12"/>
      <c r="L18" s="12"/>
    </row>
    <row r="19" spans="1:22">
      <c r="A19" s="181"/>
      <c r="B19" s="181"/>
      <c r="C19" s="181"/>
      <c r="D19" s="181"/>
      <c r="E19" s="181"/>
      <c r="F19" s="181"/>
      <c r="G19" s="181"/>
      <c r="H19" s="12"/>
      <c r="I19" s="12"/>
      <c r="J19" s="12"/>
      <c r="K19" s="12"/>
      <c r="L19" s="12"/>
    </row>
    <row r="21" spans="1:22" ht="19.149999999999999" customHeight="1">
      <c r="A21" s="984" t="s">
        <v>170</v>
      </c>
      <c r="B21" s="984"/>
      <c r="C21" s="984"/>
      <c r="D21" s="984"/>
      <c r="E21" s="984"/>
      <c r="F21" s="984"/>
      <c r="G21" s="984"/>
      <c r="H21" s="984"/>
      <c r="I21" s="984"/>
      <c r="J21" s="984"/>
      <c r="K21" s="984"/>
      <c r="L21" s="984"/>
      <c r="M21" s="984"/>
      <c r="N21" s="984"/>
      <c r="O21" s="984"/>
      <c r="P21" s="984"/>
      <c r="Q21" s="984"/>
      <c r="R21" s="984"/>
      <c r="S21" s="984"/>
    </row>
    <row r="22" spans="1:22">
      <c r="A22" s="983" t="s">
        <v>26</v>
      </c>
      <c r="B22" s="983" t="s">
        <v>51</v>
      </c>
      <c r="C22" s="983"/>
      <c r="D22" s="983"/>
      <c r="E22" s="999" t="s">
        <v>27</v>
      </c>
      <c r="F22" s="999"/>
      <c r="G22" s="999"/>
      <c r="H22" s="999"/>
      <c r="I22" s="999"/>
      <c r="J22" s="999"/>
      <c r="K22" s="999"/>
      <c r="L22" s="999"/>
      <c r="M22" s="998" t="s">
        <v>28</v>
      </c>
      <c r="N22" s="998"/>
      <c r="O22" s="998"/>
      <c r="P22" s="998"/>
      <c r="Q22" s="998"/>
      <c r="R22" s="998"/>
      <c r="S22" s="998"/>
      <c r="T22" s="998"/>
    </row>
    <row r="23" spans="1:22" ht="33.75" customHeight="1">
      <c r="A23" s="983"/>
      <c r="B23" s="983"/>
      <c r="C23" s="983"/>
      <c r="D23" s="983"/>
      <c r="E23" s="959" t="s">
        <v>133</v>
      </c>
      <c r="F23" s="960"/>
      <c r="G23" s="959" t="s">
        <v>171</v>
      </c>
      <c r="H23" s="960"/>
      <c r="I23" s="983" t="s">
        <v>52</v>
      </c>
      <c r="J23" s="983"/>
      <c r="K23" s="959" t="s">
        <v>96</v>
      </c>
      <c r="L23" s="960"/>
      <c r="M23" s="959" t="s">
        <v>97</v>
      </c>
      <c r="N23" s="960"/>
      <c r="O23" s="959" t="s">
        <v>171</v>
      </c>
      <c r="P23" s="960"/>
      <c r="Q23" s="983" t="s">
        <v>52</v>
      </c>
      <c r="R23" s="983"/>
      <c r="S23" s="983" t="s">
        <v>96</v>
      </c>
      <c r="T23" s="983"/>
    </row>
    <row r="24" spans="1:22" s="57" customFormat="1" ht="15.75" customHeight="1">
      <c r="A24" s="59">
        <v>1</v>
      </c>
      <c r="B24" s="974">
        <v>2</v>
      </c>
      <c r="C24" s="976"/>
      <c r="D24" s="975"/>
      <c r="E24" s="974">
        <v>3</v>
      </c>
      <c r="F24" s="975"/>
      <c r="G24" s="974">
        <v>4</v>
      </c>
      <c r="H24" s="975"/>
      <c r="I24" s="958">
        <v>5</v>
      </c>
      <c r="J24" s="958"/>
      <c r="K24" s="958">
        <v>6</v>
      </c>
      <c r="L24" s="958"/>
      <c r="M24" s="974">
        <v>3</v>
      </c>
      <c r="N24" s="975"/>
      <c r="O24" s="974">
        <v>4</v>
      </c>
      <c r="P24" s="975"/>
      <c r="Q24" s="958">
        <v>5</v>
      </c>
      <c r="R24" s="958"/>
      <c r="S24" s="958">
        <v>6</v>
      </c>
      <c r="T24" s="958"/>
    </row>
    <row r="25" spans="1:22" ht="27.75" customHeight="1">
      <c r="A25" s="267">
        <v>1</v>
      </c>
      <c r="B25" s="971" t="s">
        <v>486</v>
      </c>
      <c r="C25" s="972"/>
      <c r="D25" s="973"/>
      <c r="E25" s="961">
        <v>100</v>
      </c>
      <c r="F25" s="962"/>
      <c r="G25" s="965" t="s">
        <v>356</v>
      </c>
      <c r="H25" s="966"/>
      <c r="I25" s="970">
        <v>340</v>
      </c>
      <c r="J25" s="970"/>
      <c r="K25" s="970">
        <v>8</v>
      </c>
      <c r="L25" s="970"/>
      <c r="M25" s="961">
        <v>150</v>
      </c>
      <c r="N25" s="962"/>
      <c r="O25" s="995" t="s">
        <v>356</v>
      </c>
      <c r="P25" s="996"/>
      <c r="Q25" s="970">
        <v>510</v>
      </c>
      <c r="R25" s="970"/>
      <c r="S25" s="970">
        <v>14</v>
      </c>
      <c r="T25" s="970"/>
    </row>
    <row r="26" spans="1:22">
      <c r="A26" s="267">
        <v>2</v>
      </c>
      <c r="B26" s="967" t="s">
        <v>53</v>
      </c>
      <c r="C26" s="968"/>
      <c r="D26" s="969"/>
      <c r="E26" s="961">
        <v>20</v>
      </c>
      <c r="F26" s="962"/>
      <c r="G26" s="993">
        <v>1.37</v>
      </c>
      <c r="H26" s="994"/>
      <c r="I26" s="970">
        <v>70</v>
      </c>
      <c r="J26" s="970"/>
      <c r="K26" s="970">
        <v>5</v>
      </c>
      <c r="L26" s="970"/>
      <c r="M26" s="961">
        <v>30</v>
      </c>
      <c r="N26" s="962"/>
      <c r="O26" s="963">
        <v>2.06</v>
      </c>
      <c r="P26" s="964"/>
      <c r="Q26" s="970">
        <v>105</v>
      </c>
      <c r="R26" s="970"/>
      <c r="S26" s="970">
        <v>6.6</v>
      </c>
      <c r="T26" s="970"/>
      <c r="U26" s="795"/>
      <c r="V26" s="469"/>
    </row>
    <row r="27" spans="1:22">
      <c r="A27" s="267">
        <v>3</v>
      </c>
      <c r="B27" s="967" t="s">
        <v>172</v>
      </c>
      <c r="C27" s="968"/>
      <c r="D27" s="969"/>
      <c r="E27" s="961">
        <v>50</v>
      </c>
      <c r="F27" s="962"/>
      <c r="G27" s="963">
        <v>1.03</v>
      </c>
      <c r="H27" s="964"/>
      <c r="I27" s="970">
        <v>25</v>
      </c>
      <c r="J27" s="970"/>
      <c r="K27" s="970">
        <v>0</v>
      </c>
      <c r="L27" s="970"/>
      <c r="M27" s="961">
        <v>75</v>
      </c>
      <c r="N27" s="962"/>
      <c r="O27" s="963">
        <v>1.55</v>
      </c>
      <c r="P27" s="964"/>
      <c r="Q27" s="970">
        <v>37</v>
      </c>
      <c r="R27" s="970"/>
      <c r="S27" s="970">
        <v>0</v>
      </c>
      <c r="T27" s="970"/>
      <c r="U27" s="795"/>
      <c r="V27" s="469"/>
    </row>
    <row r="28" spans="1:22">
      <c r="A28" s="267">
        <v>4</v>
      </c>
      <c r="B28" s="967" t="s">
        <v>54</v>
      </c>
      <c r="C28" s="968"/>
      <c r="D28" s="969"/>
      <c r="E28" s="961">
        <v>5</v>
      </c>
      <c r="F28" s="962"/>
      <c r="G28" s="993">
        <v>0.65</v>
      </c>
      <c r="H28" s="994"/>
      <c r="I28" s="970">
        <v>45</v>
      </c>
      <c r="J28" s="970"/>
      <c r="K28" s="970">
        <v>0</v>
      </c>
      <c r="L28" s="970"/>
      <c r="M28" s="961">
        <v>7.5</v>
      </c>
      <c r="N28" s="962"/>
      <c r="O28" s="963">
        <v>0.98</v>
      </c>
      <c r="P28" s="964"/>
      <c r="Q28" s="970">
        <v>68</v>
      </c>
      <c r="R28" s="970"/>
      <c r="S28" s="970">
        <v>0</v>
      </c>
      <c r="T28" s="970"/>
      <c r="U28" s="795"/>
      <c r="V28" s="469"/>
    </row>
    <row r="29" spans="1:22">
      <c r="A29" s="267">
        <v>5</v>
      </c>
      <c r="B29" s="967" t="s">
        <v>55</v>
      </c>
      <c r="C29" s="968"/>
      <c r="D29" s="969"/>
      <c r="E29" s="961">
        <v>0</v>
      </c>
      <c r="F29" s="962"/>
      <c r="G29" s="993">
        <v>0.79</v>
      </c>
      <c r="H29" s="994"/>
      <c r="I29" s="970">
        <v>0</v>
      </c>
      <c r="J29" s="970"/>
      <c r="K29" s="970">
        <v>0</v>
      </c>
      <c r="L29" s="970"/>
      <c r="M29" s="961">
        <v>0</v>
      </c>
      <c r="N29" s="962"/>
      <c r="O29" s="963">
        <v>1.17</v>
      </c>
      <c r="P29" s="964"/>
      <c r="Q29" s="970">
        <v>0</v>
      </c>
      <c r="R29" s="970"/>
      <c r="S29" s="970">
        <v>0</v>
      </c>
      <c r="T29" s="970"/>
      <c r="U29" s="795"/>
      <c r="V29" s="469"/>
    </row>
    <row r="30" spans="1:22">
      <c r="A30" s="267">
        <v>6</v>
      </c>
      <c r="B30" s="967" t="s">
        <v>56</v>
      </c>
      <c r="C30" s="968"/>
      <c r="D30" s="969"/>
      <c r="E30" s="961">
        <v>0</v>
      </c>
      <c r="F30" s="962"/>
      <c r="G30" s="993">
        <v>0.64</v>
      </c>
      <c r="H30" s="994"/>
      <c r="I30" s="970">
        <v>0</v>
      </c>
      <c r="J30" s="970"/>
      <c r="K30" s="970">
        <v>0</v>
      </c>
      <c r="L30" s="970"/>
      <c r="M30" s="961">
        <v>0</v>
      </c>
      <c r="N30" s="962"/>
      <c r="O30" s="963">
        <v>0.95</v>
      </c>
      <c r="P30" s="964"/>
      <c r="Q30" s="970">
        <v>0</v>
      </c>
      <c r="R30" s="970"/>
      <c r="S30" s="970">
        <v>0</v>
      </c>
      <c r="T30" s="970"/>
      <c r="U30" s="795"/>
      <c r="V30" s="469"/>
    </row>
    <row r="31" spans="1:22">
      <c r="A31" s="267">
        <v>7</v>
      </c>
      <c r="B31" s="1011" t="s">
        <v>173</v>
      </c>
      <c r="C31" s="1011"/>
      <c r="D31" s="1011"/>
      <c r="E31" s="970">
        <v>10</v>
      </c>
      <c r="F31" s="970"/>
      <c r="G31" s="1003">
        <v>0</v>
      </c>
      <c r="H31" s="1003"/>
      <c r="I31" s="970">
        <v>37</v>
      </c>
      <c r="J31" s="970"/>
      <c r="K31" s="970">
        <v>3.6</v>
      </c>
      <c r="L31" s="970"/>
      <c r="M31" s="970">
        <v>0</v>
      </c>
      <c r="N31" s="970"/>
      <c r="O31" s="963">
        <v>0</v>
      </c>
      <c r="P31" s="964"/>
      <c r="Q31" s="970">
        <v>0</v>
      </c>
      <c r="R31" s="970"/>
      <c r="S31" s="970">
        <v>0</v>
      </c>
      <c r="T31" s="970"/>
      <c r="U31" s="795"/>
      <c r="V31" s="469"/>
    </row>
    <row r="32" spans="1:22">
      <c r="A32" s="267"/>
      <c r="B32" s="983" t="s">
        <v>19</v>
      </c>
      <c r="C32" s="983"/>
      <c r="D32" s="983"/>
      <c r="E32" s="1001">
        <f>E25+E26+E27+E28+E29+E30+E31</f>
        <v>185</v>
      </c>
      <c r="F32" s="1001"/>
      <c r="G32" s="1003">
        <v>4.4800000000000004</v>
      </c>
      <c r="H32" s="1003"/>
      <c r="I32" s="1001">
        <f t="shared" ref="I32" si="4">I25+I26+I27+I28+I29+I30+I31</f>
        <v>517</v>
      </c>
      <c r="J32" s="1001"/>
      <c r="K32" s="1001">
        <f t="shared" ref="K32" si="5">K25+K26+K27+K28+K29+K30+K31</f>
        <v>16.600000000000001</v>
      </c>
      <c r="L32" s="1001"/>
      <c r="M32" s="1001">
        <f t="shared" ref="M32" si="6">M25+M26+M27+M28+M29+M30+M31</f>
        <v>262.5</v>
      </c>
      <c r="N32" s="1001"/>
      <c r="O32" s="963">
        <f>SUM(O26:P31)</f>
        <v>6.71</v>
      </c>
      <c r="P32" s="964"/>
      <c r="Q32" s="1001">
        <f t="shared" ref="Q32" si="7">Q25+Q26+Q27+Q28+Q29+Q30+Q31</f>
        <v>720</v>
      </c>
      <c r="R32" s="1001"/>
      <c r="S32" s="1001">
        <f t="shared" ref="S32" si="8">S25+S26+S27+S28+S29+S30+S31</f>
        <v>20.6</v>
      </c>
      <c r="T32" s="1001"/>
    </row>
    <row r="33" spans="1:20">
      <c r="A33" s="93"/>
      <c r="B33" s="94"/>
      <c r="C33" s="94"/>
      <c r="D33" s="9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.75" customHeight="1">
      <c r="A34" s="184" t="s">
        <v>409</v>
      </c>
      <c r="B34" s="1017" t="s">
        <v>463</v>
      </c>
      <c r="C34" s="1017"/>
      <c r="D34" s="1017"/>
      <c r="E34" s="1017"/>
      <c r="F34" s="1017"/>
      <c r="G34" s="1017"/>
      <c r="H34" s="1017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>
      <c r="A35" s="184"/>
      <c r="B35" s="94"/>
      <c r="C35" s="94"/>
      <c r="D35" s="94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27" customFormat="1" ht="17.25" customHeight="1">
      <c r="A36" s="2" t="s">
        <v>26</v>
      </c>
      <c r="B36" s="1005" t="s">
        <v>410</v>
      </c>
      <c r="C36" s="1006"/>
      <c r="D36" s="1007"/>
      <c r="E36" s="959" t="s">
        <v>27</v>
      </c>
      <c r="F36" s="992"/>
      <c r="G36" s="992"/>
      <c r="H36" s="992"/>
      <c r="I36" s="992"/>
      <c r="J36" s="960"/>
      <c r="K36" s="998" t="s">
        <v>28</v>
      </c>
      <c r="L36" s="998"/>
      <c r="M36" s="998"/>
      <c r="N36" s="998"/>
      <c r="O36" s="998"/>
      <c r="P36" s="998"/>
      <c r="Q36" s="1002"/>
      <c r="R36" s="1002"/>
      <c r="S36" s="1002"/>
      <c r="T36" s="1002"/>
    </row>
    <row r="37" spans="1:20">
      <c r="A37" s="4"/>
      <c r="B37" s="1008"/>
      <c r="C37" s="1009"/>
      <c r="D37" s="1010"/>
      <c r="E37" s="981" t="s">
        <v>426</v>
      </c>
      <c r="F37" s="982"/>
      <c r="G37" s="981" t="s">
        <v>427</v>
      </c>
      <c r="H37" s="982"/>
      <c r="I37" s="981" t="s">
        <v>428</v>
      </c>
      <c r="J37" s="982"/>
      <c r="K37" s="998" t="s">
        <v>426</v>
      </c>
      <c r="L37" s="998"/>
      <c r="M37" s="998" t="s">
        <v>427</v>
      </c>
      <c r="N37" s="998"/>
      <c r="O37" s="998" t="s">
        <v>428</v>
      </c>
      <c r="P37" s="998"/>
      <c r="Q37" s="12"/>
      <c r="R37" s="12"/>
      <c r="S37" s="12"/>
      <c r="T37" s="12"/>
    </row>
    <row r="38" spans="1:20" ht="71.25" customHeight="1">
      <c r="A38" s="266">
        <v>1</v>
      </c>
      <c r="B38" s="965" t="s">
        <v>1000</v>
      </c>
      <c r="C38" s="1021"/>
      <c r="D38" s="966"/>
      <c r="E38" s="1022" t="s">
        <v>1001</v>
      </c>
      <c r="F38" s="1023"/>
      <c r="G38" s="965">
        <v>2.41</v>
      </c>
      <c r="H38" s="966"/>
      <c r="I38" s="965" t="s">
        <v>1002</v>
      </c>
      <c r="J38" s="966"/>
      <c r="K38" s="1012" t="s">
        <v>1003</v>
      </c>
      <c r="L38" s="999"/>
      <c r="M38" s="1012" t="s">
        <v>1003</v>
      </c>
      <c r="N38" s="999"/>
      <c r="O38" s="1012" t="s">
        <v>1003</v>
      </c>
      <c r="P38" s="999"/>
      <c r="Q38" s="12"/>
      <c r="R38" s="12"/>
      <c r="S38" s="12"/>
      <c r="T38" s="12"/>
    </row>
    <row r="41" spans="1:20" ht="13.9" customHeight="1">
      <c r="A41" s="1004" t="s">
        <v>183</v>
      </c>
      <c r="B41" s="1004"/>
      <c r="C41" s="1004"/>
      <c r="D41" s="1004"/>
      <c r="E41" s="1004"/>
      <c r="F41" s="1004"/>
      <c r="G41" s="1004"/>
      <c r="H41" s="1004"/>
      <c r="I41" s="1004"/>
    </row>
    <row r="42" spans="1:20" ht="13.9" customHeight="1">
      <c r="A42" s="1015" t="s">
        <v>59</v>
      </c>
      <c r="B42" s="1015" t="s">
        <v>27</v>
      </c>
      <c r="C42" s="1015"/>
      <c r="D42" s="1015"/>
      <c r="E42" s="1018" t="s">
        <v>28</v>
      </c>
      <c r="F42" s="1018"/>
      <c r="G42" s="1018"/>
      <c r="H42" s="1019" t="s">
        <v>145</v>
      </c>
      <c r="I42"/>
    </row>
    <row r="43" spans="1:20" ht="15">
      <c r="A43" s="1015"/>
      <c r="B43" s="38" t="s">
        <v>174</v>
      </c>
      <c r="C43" s="60" t="s">
        <v>103</v>
      </c>
      <c r="D43" s="38" t="s">
        <v>19</v>
      </c>
      <c r="E43" s="38" t="s">
        <v>174</v>
      </c>
      <c r="F43" s="60" t="s">
        <v>103</v>
      </c>
      <c r="G43" s="38" t="s">
        <v>19</v>
      </c>
      <c r="H43" s="1020"/>
      <c r="I43"/>
    </row>
    <row r="44" spans="1:20" ht="14.25">
      <c r="A44" s="26" t="s">
        <v>831</v>
      </c>
      <c r="B44" s="277">
        <f>D44*60%</f>
        <v>2.6880000000000002</v>
      </c>
      <c r="C44" s="278">
        <f>D44-B44</f>
        <v>1.7920000000000003</v>
      </c>
      <c r="D44" s="9">
        <v>4.4800000000000004</v>
      </c>
      <c r="E44" s="279">
        <f>G44*60%</f>
        <v>4.0259999999999998</v>
      </c>
      <c r="F44" s="277">
        <f>G44-E44</f>
        <v>2.6840000000000002</v>
      </c>
      <c r="G44" s="40">
        <v>6.71</v>
      </c>
      <c r="H44" s="40"/>
      <c r="I44"/>
    </row>
    <row r="45" spans="1:20" ht="15">
      <c r="A45" s="26" t="s">
        <v>735</v>
      </c>
      <c r="B45" s="790">
        <f>D45*60%</f>
        <v>2.9819999999999998</v>
      </c>
      <c r="C45" s="791">
        <f>D45-B45</f>
        <v>1.988</v>
      </c>
      <c r="D45" s="792">
        <v>4.97</v>
      </c>
      <c r="E45" s="793">
        <f>G45*60%</f>
        <v>4.47</v>
      </c>
      <c r="F45" s="790">
        <f>G45-E45</f>
        <v>2.9800000000000004</v>
      </c>
      <c r="G45" s="794">
        <v>7.45</v>
      </c>
      <c r="H45" s="794" t="s">
        <v>175</v>
      </c>
      <c r="I45"/>
    </row>
    <row r="46" spans="1:20" ht="15" customHeight="1">
      <c r="A46" s="1016" t="s">
        <v>230</v>
      </c>
      <c r="B46" s="1016"/>
      <c r="C46" s="1016"/>
      <c r="D46" s="1016"/>
      <c r="E46" s="1016"/>
      <c r="F46" s="1016"/>
      <c r="G46" s="1016"/>
      <c r="H46" s="1016"/>
      <c r="I46" s="1016"/>
      <c r="J46" s="1016"/>
      <c r="K46" s="1016"/>
      <c r="L46" s="1016"/>
      <c r="M46" s="1016"/>
      <c r="N46" s="1016"/>
      <c r="O46" s="1016"/>
      <c r="P46" s="1016"/>
      <c r="Q46" s="1016"/>
      <c r="R46" s="1016"/>
      <c r="S46" s="1016"/>
      <c r="T46" s="1016"/>
    </row>
    <row r="47" spans="1:20" ht="15">
      <c r="A47" s="92"/>
      <c r="B47" s="182"/>
      <c r="C47" s="182"/>
      <c r="D47" s="13"/>
      <c r="E47" s="13"/>
      <c r="F47" s="183"/>
      <c r="G47" s="183"/>
      <c r="H47" s="183"/>
      <c r="I47"/>
    </row>
    <row r="48" spans="1:20" ht="15">
      <c r="A48" s="27"/>
      <c r="B48" s="185"/>
      <c r="C48" s="185"/>
      <c r="D48" s="164"/>
      <c r="E48" s="164"/>
      <c r="F48" s="183"/>
      <c r="G48" s="183"/>
      <c r="H48" s="183"/>
      <c r="I48"/>
    </row>
    <row r="51" spans="1:19" s="16" customFormat="1" ht="12.75" customHeight="1">
      <c r="A51" s="15" t="s">
        <v>12</v>
      </c>
      <c r="B51" s="15"/>
      <c r="C51" s="15"/>
      <c r="D51" s="15"/>
      <c r="E51" s="15"/>
      <c r="F51" s="15"/>
      <c r="G51" s="15"/>
      <c r="I51" s="15"/>
      <c r="O51" s="1013" t="s">
        <v>13</v>
      </c>
      <c r="P51" s="1013"/>
      <c r="Q51" s="1014"/>
    </row>
    <row r="52" spans="1:19" s="16" customFormat="1" ht="12.75" customHeight="1">
      <c r="A52" s="1013" t="s">
        <v>14</v>
      </c>
      <c r="B52" s="1013"/>
      <c r="C52" s="1013"/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</row>
    <row r="53" spans="1:19" s="16" customFormat="1" ht="13.15" customHeight="1">
      <c r="A53" s="1000" t="s">
        <v>93</v>
      </c>
      <c r="B53" s="1000"/>
      <c r="C53" s="1000"/>
      <c r="D53" s="1000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1000"/>
      <c r="P53" s="1000"/>
      <c r="Q53" s="1000"/>
      <c r="R53" s="1000"/>
      <c r="S53" s="1000"/>
    </row>
    <row r="54" spans="1:19" ht="12.75" customHeight="1">
      <c r="N54" s="989" t="s">
        <v>85</v>
      </c>
      <c r="O54" s="989"/>
      <c r="P54" s="989"/>
      <c r="Q54" s="989"/>
    </row>
  </sheetData>
  <mergeCells count="162">
    <mergeCell ref="S31:T31"/>
    <mergeCell ref="O31:P31"/>
    <mergeCell ref="K31:L31"/>
    <mergeCell ref="S32:T32"/>
    <mergeCell ref="K36:P36"/>
    <mergeCell ref="K37:L37"/>
    <mergeCell ref="B38:D38"/>
    <mergeCell ref="G37:H37"/>
    <mergeCell ref="G38:H38"/>
    <mergeCell ref="I38:J38"/>
    <mergeCell ref="E38:F38"/>
    <mergeCell ref="E37:F37"/>
    <mergeCell ref="O51:Q51"/>
    <mergeCell ref="A52:Q52"/>
    <mergeCell ref="A42:A43"/>
    <mergeCell ref="A46:T46"/>
    <mergeCell ref="S29:T29"/>
    <mergeCell ref="M29:N29"/>
    <mergeCell ref="O29:P29"/>
    <mergeCell ref="S26:T26"/>
    <mergeCell ref="O28:P28"/>
    <mergeCell ref="K28:L28"/>
    <mergeCell ref="Q27:R27"/>
    <mergeCell ref="M27:N27"/>
    <mergeCell ref="B28:D28"/>
    <mergeCell ref="K38:L38"/>
    <mergeCell ref="E31:F31"/>
    <mergeCell ref="B34:H34"/>
    <mergeCell ref="S36:T36"/>
    <mergeCell ref="I37:J37"/>
    <mergeCell ref="I32:J32"/>
    <mergeCell ref="B42:D42"/>
    <mergeCell ref="E42:G42"/>
    <mergeCell ref="H42:H43"/>
    <mergeCell ref="M31:N31"/>
    <mergeCell ref="Q31:R31"/>
    <mergeCell ref="N54:Q54"/>
    <mergeCell ref="A53:S53"/>
    <mergeCell ref="S30:T30"/>
    <mergeCell ref="K32:L32"/>
    <mergeCell ref="E30:F30"/>
    <mergeCell ref="Q36:R36"/>
    <mergeCell ref="I31:J31"/>
    <mergeCell ref="G32:H32"/>
    <mergeCell ref="G31:H31"/>
    <mergeCell ref="G30:H30"/>
    <mergeCell ref="I30:J30"/>
    <mergeCell ref="M32:N32"/>
    <mergeCell ref="O32:P32"/>
    <mergeCell ref="Q32:R32"/>
    <mergeCell ref="A41:I41"/>
    <mergeCell ref="B30:D30"/>
    <mergeCell ref="B36:D37"/>
    <mergeCell ref="B31:D31"/>
    <mergeCell ref="E32:F32"/>
    <mergeCell ref="K30:L30"/>
    <mergeCell ref="O38:P38"/>
    <mergeCell ref="M38:N38"/>
    <mergeCell ref="M37:N37"/>
    <mergeCell ref="O37:P37"/>
    <mergeCell ref="C18:D18"/>
    <mergeCell ref="B11:C11"/>
    <mergeCell ref="M24:N24"/>
    <mergeCell ref="O24:P24"/>
    <mergeCell ref="G23:H23"/>
    <mergeCell ref="J13:K13"/>
    <mergeCell ref="J11:K11"/>
    <mergeCell ref="A18:B18"/>
    <mergeCell ref="D13:E13"/>
    <mergeCell ref="B22:D23"/>
    <mergeCell ref="E22:L22"/>
    <mergeCell ref="B12:C12"/>
    <mergeCell ref="H13:I13"/>
    <mergeCell ref="H12:I12"/>
    <mergeCell ref="D12:E12"/>
    <mergeCell ref="F12:G12"/>
    <mergeCell ref="B13:C13"/>
    <mergeCell ref="J12:K12"/>
    <mergeCell ref="D11:E11"/>
    <mergeCell ref="F11:G11"/>
    <mergeCell ref="H11:I11"/>
    <mergeCell ref="F13:G13"/>
    <mergeCell ref="M22:T22"/>
    <mergeCell ref="S23:T23"/>
    <mergeCell ref="M25:N25"/>
    <mergeCell ref="Q23:R23"/>
    <mergeCell ref="G24:H24"/>
    <mergeCell ref="G29:H29"/>
    <mergeCell ref="B27:D27"/>
    <mergeCell ref="B29:D29"/>
    <mergeCell ref="E29:F29"/>
    <mergeCell ref="E28:F28"/>
    <mergeCell ref="G28:H28"/>
    <mergeCell ref="O25:P25"/>
    <mergeCell ref="I23:J23"/>
    <mergeCell ref="O23:P23"/>
    <mergeCell ref="K24:L24"/>
    <mergeCell ref="M23:N23"/>
    <mergeCell ref="K23:L23"/>
    <mergeCell ref="I28:J28"/>
    <mergeCell ref="Q28:R28"/>
    <mergeCell ref="Q29:R29"/>
    <mergeCell ref="S25:T25"/>
    <mergeCell ref="I29:J29"/>
    <mergeCell ref="O27:P27"/>
    <mergeCell ref="S27:T27"/>
    <mergeCell ref="K29:L29"/>
    <mergeCell ref="M26:N26"/>
    <mergeCell ref="B32:D32"/>
    <mergeCell ref="E36:J36"/>
    <mergeCell ref="S28:T28"/>
    <mergeCell ref="E26:F26"/>
    <mergeCell ref="G26:H26"/>
    <mergeCell ref="I25:J25"/>
    <mergeCell ref="K25:L25"/>
    <mergeCell ref="Q25:R25"/>
    <mergeCell ref="Q26:R26"/>
    <mergeCell ref="E25:F25"/>
    <mergeCell ref="O26:P26"/>
    <mergeCell ref="K26:L26"/>
    <mergeCell ref="I27:J27"/>
    <mergeCell ref="K27:L27"/>
    <mergeCell ref="M30:N30"/>
    <mergeCell ref="O30:P30"/>
    <mergeCell ref="Q30:R30"/>
    <mergeCell ref="M28:N28"/>
    <mergeCell ref="R1:S1"/>
    <mergeCell ref="A2:S2"/>
    <mergeCell ref="A3:S3"/>
    <mergeCell ref="A5:S5"/>
    <mergeCell ref="B9:C9"/>
    <mergeCell ref="A7:I7"/>
    <mergeCell ref="D9:E9"/>
    <mergeCell ref="F9:G9"/>
    <mergeCell ref="H1:I1"/>
    <mergeCell ref="J9:K9"/>
    <mergeCell ref="H9:I9"/>
    <mergeCell ref="A6:C6"/>
    <mergeCell ref="J10:K10"/>
    <mergeCell ref="D10:E10"/>
    <mergeCell ref="F10:G10"/>
    <mergeCell ref="H10:I10"/>
    <mergeCell ref="B10:C10"/>
    <mergeCell ref="E23:F23"/>
    <mergeCell ref="I24:J24"/>
    <mergeCell ref="E27:F27"/>
    <mergeCell ref="G27:H27"/>
    <mergeCell ref="G25:H25"/>
    <mergeCell ref="B26:D26"/>
    <mergeCell ref="I26:J26"/>
    <mergeCell ref="B25:D25"/>
    <mergeCell ref="E24:F24"/>
    <mergeCell ref="B24:D24"/>
    <mergeCell ref="A15:G15"/>
    <mergeCell ref="C16:D16"/>
    <mergeCell ref="A16:B16"/>
    <mergeCell ref="A17:B17"/>
    <mergeCell ref="C17:D17"/>
    <mergeCell ref="A22:A23"/>
    <mergeCell ref="A21:S21"/>
    <mergeCell ref="Q24:R24"/>
    <mergeCell ref="S24:T2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zoomScaleSheetLayoutView="100" workbookViewId="0">
      <pane ySplit="8" topLeftCell="A9" activePane="bottomLeft" state="frozen"/>
      <selection pane="bottomLeft" activeCell="J68" sqref="J68"/>
    </sheetView>
  </sheetViews>
  <sheetFormatPr defaultRowHeight="12.75"/>
  <cols>
    <col min="1" max="1" width="7.140625" customWidth="1"/>
    <col min="2" max="2" width="14.85546875" customWidth="1"/>
    <col min="3" max="3" width="14.5703125" customWidth="1"/>
    <col min="4" max="4" width="16.5703125" style="200" customWidth="1"/>
    <col min="5" max="9" width="18.42578125" style="200" customWidth="1"/>
    <col min="10" max="10" width="33.5703125" style="480" customWidth="1"/>
  </cols>
  <sheetData>
    <row r="1" spans="1:16">
      <c r="H1" s="204" t="s">
        <v>508</v>
      </c>
      <c r="I1" s="204"/>
    </row>
    <row r="2" spans="1:16" ht="18">
      <c r="A2" s="1080" t="s">
        <v>0</v>
      </c>
      <c r="B2" s="1080"/>
      <c r="C2" s="1080"/>
      <c r="D2" s="1080"/>
      <c r="E2" s="1080"/>
      <c r="F2" s="1080"/>
      <c r="G2" s="1080"/>
      <c r="H2" s="1080"/>
      <c r="I2" s="295"/>
      <c r="J2" s="158"/>
      <c r="K2" s="158"/>
      <c r="L2" s="158"/>
      <c r="M2" s="158"/>
      <c r="N2" s="158"/>
      <c r="O2" s="158"/>
      <c r="P2" s="158"/>
    </row>
    <row r="3" spans="1:16" ht="21">
      <c r="A3" s="1081" t="s">
        <v>734</v>
      </c>
      <c r="B3" s="1081"/>
      <c r="C3" s="1081"/>
      <c r="D3" s="1081"/>
      <c r="E3" s="1081"/>
      <c r="F3" s="1081"/>
      <c r="G3" s="1081"/>
      <c r="H3" s="1081"/>
      <c r="I3" s="296"/>
      <c r="J3" s="159"/>
      <c r="K3" s="159"/>
      <c r="L3" s="159"/>
      <c r="M3" s="159"/>
      <c r="N3" s="159"/>
      <c r="O3" s="159"/>
      <c r="P3" s="159"/>
    </row>
    <row r="4" spans="1:16" ht="15">
      <c r="A4" s="138"/>
      <c r="B4" s="138"/>
      <c r="C4" s="138"/>
      <c r="D4" s="197"/>
      <c r="E4" s="197"/>
      <c r="F4" s="197"/>
      <c r="G4" s="197"/>
      <c r="H4" s="197"/>
      <c r="I4" s="197"/>
      <c r="J4" s="481"/>
      <c r="K4" s="138"/>
      <c r="L4" s="138"/>
      <c r="M4" s="138"/>
      <c r="N4" s="138"/>
      <c r="O4" s="138"/>
      <c r="P4" s="138"/>
    </row>
    <row r="5" spans="1:16" ht="18">
      <c r="A5" s="1080" t="s">
        <v>507</v>
      </c>
      <c r="B5" s="1080"/>
      <c r="C5" s="1080"/>
      <c r="D5" s="1080"/>
      <c r="E5" s="1080"/>
      <c r="F5" s="1080"/>
      <c r="G5" s="1080"/>
      <c r="H5" s="1080"/>
      <c r="I5" s="295"/>
      <c r="J5" s="158"/>
      <c r="K5" s="158"/>
      <c r="L5" s="158"/>
      <c r="M5" s="158"/>
      <c r="N5" s="158"/>
      <c r="O5" s="158"/>
      <c r="P5" s="158"/>
    </row>
    <row r="6" spans="1:16" ht="15">
      <c r="A6" s="139" t="s">
        <v>1034</v>
      </c>
      <c r="B6" s="139"/>
      <c r="C6" s="138"/>
      <c r="D6" s="197"/>
      <c r="E6" s="197"/>
      <c r="F6" s="1252" t="s">
        <v>814</v>
      </c>
      <c r="G6" s="1252"/>
      <c r="H6" s="1252"/>
      <c r="I6" s="482"/>
      <c r="J6" s="481"/>
      <c r="K6" s="138"/>
      <c r="L6" s="138"/>
      <c r="M6" s="160"/>
      <c r="N6" s="160"/>
      <c r="O6" s="1246"/>
      <c r="P6" s="1246"/>
    </row>
    <row r="7" spans="1:16" ht="31.5" customHeight="1">
      <c r="A7" s="1247" t="s">
        <v>2</v>
      </c>
      <c r="B7" s="1247" t="s">
        <v>3</v>
      </c>
      <c r="C7" s="1248" t="s">
        <v>389</v>
      </c>
      <c r="D7" s="1249" t="s">
        <v>492</v>
      </c>
      <c r="E7" s="1249"/>
      <c r="F7" s="1249"/>
      <c r="G7" s="1249"/>
      <c r="H7" s="1249"/>
      <c r="I7" s="483"/>
    </row>
    <row r="8" spans="1:16" ht="34.5" customHeight="1">
      <c r="A8" s="1247"/>
      <c r="B8" s="1247"/>
      <c r="C8" s="1248"/>
      <c r="D8" s="198" t="s">
        <v>493</v>
      </c>
      <c r="E8" s="198" t="s">
        <v>494</v>
      </c>
      <c r="F8" s="198" t="s">
        <v>495</v>
      </c>
      <c r="G8" s="198" t="s">
        <v>640</v>
      </c>
      <c r="H8" s="198" t="s">
        <v>48</v>
      </c>
      <c r="I8" s="483"/>
    </row>
    <row r="9" spans="1:16" ht="15">
      <c r="A9" s="152">
        <v>1</v>
      </c>
      <c r="B9" s="152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  <c r="H9" s="152">
        <v>8</v>
      </c>
      <c r="I9" s="484"/>
    </row>
    <row r="10" spans="1:16" ht="18">
      <c r="A10" s="8">
        <v>1</v>
      </c>
      <c r="B10" s="458" t="s">
        <v>1036</v>
      </c>
      <c r="C10" s="485">
        <v>946</v>
      </c>
      <c r="D10" s="486">
        <v>938</v>
      </c>
      <c r="E10" s="486">
        <v>0</v>
      </c>
      <c r="F10" s="486">
        <v>8</v>
      </c>
      <c r="G10" s="486">
        <v>0</v>
      </c>
      <c r="H10" s="486">
        <v>0</v>
      </c>
      <c r="I10" s="487">
        <v>8</v>
      </c>
      <c r="J10" s="488" t="s">
        <v>1040</v>
      </c>
    </row>
    <row r="11" spans="1:16" s="299" customFormat="1" ht="15.75">
      <c r="A11" s="289">
        <v>2</v>
      </c>
      <c r="B11" s="458" t="s">
        <v>876</v>
      </c>
      <c r="C11" s="485">
        <v>2307</v>
      </c>
      <c r="D11" s="486">
        <v>1655</v>
      </c>
      <c r="E11" s="486">
        <v>0</v>
      </c>
      <c r="F11" s="486">
        <v>652</v>
      </c>
      <c r="G11" s="486">
        <v>0</v>
      </c>
      <c r="H11" s="486">
        <v>0</v>
      </c>
      <c r="I11" s="487"/>
      <c r="J11" s="489"/>
    </row>
    <row r="12" spans="1:16" ht="15.75">
      <c r="A12" s="8">
        <v>3</v>
      </c>
      <c r="B12" s="458" t="s">
        <v>1020</v>
      </c>
      <c r="C12" s="485">
        <v>1555</v>
      </c>
      <c r="D12" s="486">
        <v>1555</v>
      </c>
      <c r="E12" s="486">
        <v>0</v>
      </c>
      <c r="F12" s="486">
        <v>0</v>
      </c>
      <c r="G12" s="486">
        <v>0</v>
      </c>
      <c r="H12" s="486">
        <v>0</v>
      </c>
      <c r="I12" s="487"/>
    </row>
    <row r="13" spans="1:16" ht="18">
      <c r="A13" s="8">
        <v>4</v>
      </c>
      <c r="B13" s="475" t="s">
        <v>878</v>
      </c>
      <c r="C13" s="485">
        <v>1532</v>
      </c>
      <c r="D13" s="486">
        <v>1492</v>
      </c>
      <c r="E13" s="486">
        <v>0</v>
      </c>
      <c r="F13" s="486">
        <v>22</v>
      </c>
      <c r="G13" s="486">
        <v>0</v>
      </c>
      <c r="H13" s="486">
        <v>18</v>
      </c>
      <c r="I13" s="487"/>
      <c r="J13" s="488" t="s">
        <v>1041</v>
      </c>
    </row>
    <row r="14" spans="1:16" ht="15.75">
      <c r="A14" s="8">
        <v>5</v>
      </c>
      <c r="B14" s="476" t="s">
        <v>879</v>
      </c>
      <c r="C14" s="485">
        <v>3024</v>
      </c>
      <c r="D14" s="486">
        <v>3024</v>
      </c>
      <c r="E14" s="486">
        <v>0</v>
      </c>
      <c r="F14" s="486">
        <v>0</v>
      </c>
      <c r="G14" s="486">
        <v>0</v>
      </c>
      <c r="H14" s="486">
        <v>0</v>
      </c>
      <c r="I14" s="487"/>
    </row>
    <row r="15" spans="1:16" ht="15.75">
      <c r="A15" s="8">
        <v>6</v>
      </c>
      <c r="B15" s="476" t="s">
        <v>880</v>
      </c>
      <c r="C15" s="485">
        <v>2751</v>
      </c>
      <c r="D15" s="486">
        <v>2751</v>
      </c>
      <c r="E15" s="486">
        <v>0</v>
      </c>
      <c r="F15" s="486">
        <v>0</v>
      </c>
      <c r="G15" s="486">
        <v>0</v>
      </c>
      <c r="H15" s="486">
        <v>0</v>
      </c>
      <c r="I15" s="487"/>
    </row>
    <row r="16" spans="1:16" ht="18">
      <c r="A16" s="8">
        <v>7</v>
      </c>
      <c r="B16" s="476" t="s">
        <v>881</v>
      </c>
      <c r="C16" s="485">
        <v>2854</v>
      </c>
      <c r="D16" s="486">
        <v>2787</v>
      </c>
      <c r="E16" s="486">
        <v>0</v>
      </c>
      <c r="F16" s="486">
        <v>67</v>
      </c>
      <c r="G16" s="486">
        <v>0</v>
      </c>
      <c r="H16" s="486">
        <v>0</v>
      </c>
      <c r="I16" s="487">
        <v>67</v>
      </c>
      <c r="J16" s="488" t="s">
        <v>1042</v>
      </c>
    </row>
    <row r="17" spans="1:10" ht="15.75">
      <c r="A17" s="8">
        <v>8</v>
      </c>
      <c r="B17" s="476" t="s">
        <v>882</v>
      </c>
      <c r="C17" s="485">
        <v>2491</v>
      </c>
      <c r="D17" s="486">
        <v>2491</v>
      </c>
      <c r="E17" s="486">
        <v>0</v>
      </c>
      <c r="F17" s="486">
        <v>0</v>
      </c>
      <c r="G17" s="486">
        <v>0</v>
      </c>
      <c r="H17" s="486">
        <v>0</v>
      </c>
      <c r="I17" s="487"/>
    </row>
    <row r="18" spans="1:10" ht="15.75">
      <c r="A18" s="8">
        <v>9</v>
      </c>
      <c r="B18" s="476" t="s">
        <v>883</v>
      </c>
      <c r="C18" s="485">
        <v>1770</v>
      </c>
      <c r="D18" s="486">
        <v>834</v>
      </c>
      <c r="E18" s="486">
        <v>0</v>
      </c>
      <c r="F18" s="486">
        <v>0</v>
      </c>
      <c r="G18" s="486">
        <v>936</v>
      </c>
      <c r="H18" s="486">
        <v>0</v>
      </c>
      <c r="I18" s="487"/>
    </row>
    <row r="19" spans="1:10" ht="15.75">
      <c r="A19" s="8">
        <v>10</v>
      </c>
      <c r="B19" s="476" t="s">
        <v>884</v>
      </c>
      <c r="C19" s="485">
        <v>722</v>
      </c>
      <c r="D19" s="486">
        <v>657</v>
      </c>
      <c r="E19" s="486">
        <v>0</v>
      </c>
      <c r="F19" s="486">
        <v>0</v>
      </c>
      <c r="G19" s="486">
        <v>65</v>
      </c>
      <c r="H19" s="486">
        <v>0</v>
      </c>
      <c r="I19" s="487"/>
    </row>
    <row r="20" spans="1:10" ht="15.75">
      <c r="A20" s="8">
        <v>11</v>
      </c>
      <c r="B20" s="476" t="s">
        <v>885</v>
      </c>
      <c r="C20" s="485">
        <v>2675</v>
      </c>
      <c r="D20" s="486">
        <v>2675</v>
      </c>
      <c r="E20" s="486">
        <v>0</v>
      </c>
      <c r="F20" s="486">
        <v>0</v>
      </c>
      <c r="G20" s="486">
        <v>0</v>
      </c>
      <c r="H20" s="486">
        <v>0</v>
      </c>
      <c r="I20" s="487"/>
    </row>
    <row r="21" spans="1:10" ht="15.75">
      <c r="A21" s="8">
        <v>12</v>
      </c>
      <c r="B21" s="476" t="s">
        <v>886</v>
      </c>
      <c r="C21" s="485">
        <v>3680</v>
      </c>
      <c r="D21" s="486">
        <v>3680</v>
      </c>
      <c r="E21" s="486">
        <v>0</v>
      </c>
      <c r="F21" s="486">
        <v>0</v>
      </c>
      <c r="G21" s="486">
        <v>0</v>
      </c>
      <c r="H21" s="486">
        <v>0</v>
      </c>
      <c r="I21" s="487"/>
    </row>
    <row r="22" spans="1:10" ht="15.75">
      <c r="A22" s="8">
        <v>13</v>
      </c>
      <c r="B22" s="476" t="s">
        <v>887</v>
      </c>
      <c r="C22" s="485">
        <v>1999</v>
      </c>
      <c r="D22" s="486">
        <v>1919</v>
      </c>
      <c r="E22" s="486">
        <v>0</v>
      </c>
      <c r="F22" s="486">
        <v>0</v>
      </c>
      <c r="G22" s="486">
        <v>80</v>
      </c>
      <c r="H22" s="486">
        <v>0</v>
      </c>
      <c r="I22" s="487"/>
    </row>
    <row r="23" spans="1:10" ht="18">
      <c r="A23" s="8">
        <v>14</v>
      </c>
      <c r="B23" s="476" t="s">
        <v>888</v>
      </c>
      <c r="C23" s="490">
        <v>1203</v>
      </c>
      <c r="D23" s="491">
        <v>1163</v>
      </c>
      <c r="E23" s="491">
        <v>0</v>
      </c>
      <c r="F23" s="491">
        <v>40</v>
      </c>
      <c r="G23" s="491">
        <v>0</v>
      </c>
      <c r="H23" s="491">
        <v>0</v>
      </c>
      <c r="I23" s="492">
        <v>40</v>
      </c>
      <c r="J23" s="488" t="s">
        <v>1043</v>
      </c>
    </row>
    <row r="24" spans="1:10" ht="15.75">
      <c r="A24" s="8">
        <v>15</v>
      </c>
      <c r="B24" s="476" t="s">
        <v>889</v>
      </c>
      <c r="C24" s="490">
        <v>2076</v>
      </c>
      <c r="D24" s="491">
        <v>1997</v>
      </c>
      <c r="E24" s="491">
        <v>0</v>
      </c>
      <c r="F24" s="491">
        <v>0</v>
      </c>
      <c r="G24" s="491">
        <v>79</v>
      </c>
      <c r="H24" s="493">
        <v>0</v>
      </c>
      <c r="I24" s="492"/>
    </row>
    <row r="25" spans="1:10" ht="15.75">
      <c r="A25" s="8">
        <v>16</v>
      </c>
      <c r="B25" s="476" t="s">
        <v>890</v>
      </c>
      <c r="C25" s="490">
        <v>3818</v>
      </c>
      <c r="D25" s="491">
        <v>3818</v>
      </c>
      <c r="E25" s="491">
        <v>0</v>
      </c>
      <c r="F25" s="491">
        <v>0</v>
      </c>
      <c r="G25" s="491">
        <v>0</v>
      </c>
      <c r="H25" s="493">
        <v>0</v>
      </c>
      <c r="I25" s="492"/>
    </row>
    <row r="26" spans="1:10" ht="15.75">
      <c r="A26" s="8">
        <v>17</v>
      </c>
      <c r="B26" s="476" t="s">
        <v>891</v>
      </c>
      <c r="C26" s="490">
        <v>1830</v>
      </c>
      <c r="D26" s="491">
        <v>1830</v>
      </c>
      <c r="E26" s="491">
        <v>0</v>
      </c>
      <c r="F26" s="491">
        <v>0</v>
      </c>
      <c r="G26" s="491">
        <v>0</v>
      </c>
      <c r="H26" s="493">
        <v>0</v>
      </c>
      <c r="I26" s="492"/>
    </row>
    <row r="27" spans="1:10" ht="18">
      <c r="A27" s="8">
        <v>18</v>
      </c>
      <c r="B27" s="476" t="s">
        <v>892</v>
      </c>
      <c r="C27" s="490">
        <v>2288</v>
      </c>
      <c r="D27" s="491">
        <v>2179</v>
      </c>
      <c r="E27" s="491">
        <v>0</v>
      </c>
      <c r="F27" s="491">
        <v>38</v>
      </c>
      <c r="G27" s="491">
        <v>71</v>
      </c>
      <c r="H27" s="493">
        <v>0</v>
      </c>
      <c r="I27" s="492"/>
      <c r="J27" s="488" t="s">
        <v>1044</v>
      </c>
    </row>
    <row r="28" spans="1:10" ht="15.75">
      <c r="A28" s="8">
        <v>19</v>
      </c>
      <c r="B28" s="476" t="s">
        <v>893</v>
      </c>
      <c r="C28" s="490">
        <v>1908</v>
      </c>
      <c r="D28" s="491">
        <v>1366</v>
      </c>
      <c r="E28" s="491">
        <v>0</v>
      </c>
      <c r="F28" s="491">
        <v>0</v>
      </c>
      <c r="G28" s="491">
        <v>542</v>
      </c>
      <c r="H28" s="493">
        <v>0</v>
      </c>
      <c r="I28" s="492"/>
    </row>
    <row r="29" spans="1:10" ht="18">
      <c r="A29" s="8">
        <v>20</v>
      </c>
      <c r="B29" s="476" t="s">
        <v>894</v>
      </c>
      <c r="C29" s="490">
        <v>821</v>
      </c>
      <c r="D29" s="491">
        <v>820</v>
      </c>
      <c r="E29" s="491">
        <v>0</v>
      </c>
      <c r="F29" s="491">
        <v>1</v>
      </c>
      <c r="G29" s="491">
        <v>0</v>
      </c>
      <c r="H29" s="493">
        <v>0</v>
      </c>
      <c r="I29" s="492">
        <v>1</v>
      </c>
      <c r="J29" s="488" t="s">
        <v>1045</v>
      </c>
    </row>
    <row r="30" spans="1:10" ht="18">
      <c r="A30" s="8">
        <v>21</v>
      </c>
      <c r="B30" s="476" t="s">
        <v>895</v>
      </c>
      <c r="C30" s="490">
        <v>1668</v>
      </c>
      <c r="D30" s="491">
        <v>1462</v>
      </c>
      <c r="E30" s="491">
        <v>0</v>
      </c>
      <c r="F30" s="491">
        <v>206</v>
      </c>
      <c r="G30" s="491">
        <v>0</v>
      </c>
      <c r="H30" s="493">
        <v>0</v>
      </c>
      <c r="I30" s="492"/>
      <c r="J30" s="488" t="s">
        <v>1046</v>
      </c>
    </row>
    <row r="31" spans="1:10" s="299" customFormat="1" ht="15.75">
      <c r="A31" s="289">
        <v>22</v>
      </c>
      <c r="B31" s="475" t="s">
        <v>896</v>
      </c>
      <c r="C31" s="490">
        <v>1674</v>
      </c>
      <c r="D31" s="491">
        <v>1345</v>
      </c>
      <c r="E31" s="491">
        <v>0</v>
      </c>
      <c r="F31" s="491">
        <v>0</v>
      </c>
      <c r="G31" s="491">
        <v>329</v>
      </c>
      <c r="H31" s="493">
        <v>0</v>
      </c>
      <c r="I31" s="492"/>
      <c r="J31" s="489"/>
    </row>
    <row r="32" spans="1:10" ht="18">
      <c r="A32" s="8">
        <v>23</v>
      </c>
      <c r="B32" s="476" t="s">
        <v>897</v>
      </c>
      <c r="C32" s="490">
        <v>2362</v>
      </c>
      <c r="D32" s="491">
        <v>1961</v>
      </c>
      <c r="E32" s="491">
        <v>0</v>
      </c>
      <c r="F32" s="491">
        <v>8</v>
      </c>
      <c r="G32" s="491">
        <v>393</v>
      </c>
      <c r="H32" s="493">
        <v>0</v>
      </c>
      <c r="I32" s="492"/>
      <c r="J32" s="488" t="s">
        <v>1047</v>
      </c>
    </row>
    <row r="33" spans="1:10" ht="18">
      <c r="A33" s="8">
        <v>24</v>
      </c>
      <c r="B33" s="476" t="s">
        <v>898</v>
      </c>
      <c r="C33" s="490">
        <v>2432</v>
      </c>
      <c r="D33" s="491">
        <v>2338</v>
      </c>
      <c r="E33" s="491">
        <v>0</v>
      </c>
      <c r="F33" s="491">
        <v>0</v>
      </c>
      <c r="G33" s="491">
        <v>0</v>
      </c>
      <c r="H33" s="493">
        <v>94</v>
      </c>
      <c r="I33" s="492"/>
      <c r="J33" s="488" t="s">
        <v>1048</v>
      </c>
    </row>
    <row r="34" spans="1:10" ht="15.75">
      <c r="A34" s="8">
        <v>25</v>
      </c>
      <c r="B34" s="476" t="s">
        <v>899</v>
      </c>
      <c r="C34" s="490">
        <v>1836</v>
      </c>
      <c r="D34" s="491">
        <v>1771</v>
      </c>
      <c r="E34" s="491">
        <v>0</v>
      </c>
      <c r="F34" s="491">
        <v>0</v>
      </c>
      <c r="G34" s="491">
        <v>65</v>
      </c>
      <c r="H34" s="493">
        <v>0</v>
      </c>
      <c r="I34" s="492"/>
    </row>
    <row r="35" spans="1:10" s="299" customFormat="1" ht="15.75">
      <c r="A35" s="289">
        <v>26</v>
      </c>
      <c r="B35" s="475" t="s">
        <v>900</v>
      </c>
      <c r="C35" s="490">
        <v>1590</v>
      </c>
      <c r="D35" s="491">
        <v>1494</v>
      </c>
      <c r="E35" s="491">
        <v>0</v>
      </c>
      <c r="F35" s="491">
        <v>0</v>
      </c>
      <c r="G35" s="491">
        <v>96</v>
      </c>
      <c r="H35" s="493">
        <v>0</v>
      </c>
      <c r="I35" s="492"/>
      <c r="J35" s="489"/>
    </row>
    <row r="36" spans="1:10" ht="18">
      <c r="A36" s="8">
        <v>27</v>
      </c>
      <c r="B36" s="476" t="s">
        <v>901</v>
      </c>
      <c r="C36" s="490">
        <v>3268</v>
      </c>
      <c r="D36" s="491">
        <v>3213</v>
      </c>
      <c r="E36" s="491">
        <v>0</v>
      </c>
      <c r="F36" s="491">
        <v>0</v>
      </c>
      <c r="G36" s="491">
        <v>0</v>
      </c>
      <c r="H36" s="493">
        <v>55</v>
      </c>
      <c r="I36" s="492"/>
      <c r="J36" s="494" t="s">
        <v>1049</v>
      </c>
    </row>
    <row r="37" spans="1:10" ht="18">
      <c r="A37" s="8">
        <v>28</v>
      </c>
      <c r="B37" s="476" t="s">
        <v>902</v>
      </c>
      <c r="C37" s="490">
        <v>2695</v>
      </c>
      <c r="D37" s="491">
        <v>2590</v>
      </c>
      <c r="E37" s="491">
        <v>0</v>
      </c>
      <c r="F37" s="491">
        <v>105</v>
      </c>
      <c r="G37" s="491">
        <v>0</v>
      </c>
      <c r="H37" s="493">
        <v>0</v>
      </c>
      <c r="I37" s="492"/>
      <c r="J37" s="494" t="s">
        <v>1050</v>
      </c>
    </row>
    <row r="38" spans="1:10" ht="15.75">
      <c r="A38" s="8">
        <v>29</v>
      </c>
      <c r="B38" s="476" t="s">
        <v>903</v>
      </c>
      <c r="C38" s="490">
        <v>1827</v>
      </c>
      <c r="D38" s="491">
        <v>1827</v>
      </c>
      <c r="E38" s="491">
        <v>0</v>
      </c>
      <c r="F38" s="491">
        <v>0</v>
      </c>
      <c r="G38" s="491">
        <v>0</v>
      </c>
      <c r="H38" s="493">
        <v>0</v>
      </c>
      <c r="I38" s="492"/>
    </row>
    <row r="39" spans="1:10" ht="18">
      <c r="A39" s="8">
        <v>30</v>
      </c>
      <c r="B39" s="476" t="s">
        <v>904</v>
      </c>
      <c r="C39" s="490">
        <v>2589</v>
      </c>
      <c r="D39" s="491">
        <v>2270</v>
      </c>
      <c r="E39" s="491">
        <v>0</v>
      </c>
      <c r="F39" s="491">
        <v>210</v>
      </c>
      <c r="G39" s="491">
        <v>109</v>
      </c>
      <c r="H39" s="493">
        <v>0</v>
      </c>
      <c r="I39" s="492">
        <v>210</v>
      </c>
      <c r="J39" s="494" t="s">
        <v>1051</v>
      </c>
    </row>
    <row r="40" spans="1:10" ht="15.75">
      <c r="A40" s="8">
        <v>31</v>
      </c>
      <c r="B40" s="476" t="s">
        <v>905</v>
      </c>
      <c r="C40" s="490">
        <v>1710</v>
      </c>
      <c r="D40" s="491">
        <v>1710</v>
      </c>
      <c r="E40" s="491">
        <v>0</v>
      </c>
      <c r="F40" s="491">
        <v>0</v>
      </c>
      <c r="G40" s="491">
        <v>0</v>
      </c>
      <c r="H40" s="493">
        <v>0</v>
      </c>
      <c r="I40" s="492"/>
    </row>
    <row r="41" spans="1:10" ht="18">
      <c r="A41" s="8">
        <v>32</v>
      </c>
      <c r="B41" s="476" t="s">
        <v>906</v>
      </c>
      <c r="C41" s="490">
        <v>1265</v>
      </c>
      <c r="D41" s="491">
        <v>1203</v>
      </c>
      <c r="E41" s="491">
        <v>0</v>
      </c>
      <c r="F41" s="491">
        <v>0</v>
      </c>
      <c r="G41" s="491">
        <v>0</v>
      </c>
      <c r="H41" s="493">
        <v>62</v>
      </c>
      <c r="I41" s="492"/>
      <c r="J41" s="494" t="s">
        <v>1052</v>
      </c>
    </row>
    <row r="42" spans="1:10" ht="15.75">
      <c r="A42" s="8">
        <v>33</v>
      </c>
      <c r="B42" s="476" t="s">
        <v>907</v>
      </c>
      <c r="C42" s="490">
        <v>2316</v>
      </c>
      <c r="D42" s="491">
        <v>2245</v>
      </c>
      <c r="E42" s="491">
        <v>0</v>
      </c>
      <c r="F42" s="491">
        <v>0</v>
      </c>
      <c r="G42" s="491">
        <v>71</v>
      </c>
      <c r="H42" s="493">
        <v>0</v>
      </c>
      <c r="I42" s="492"/>
    </row>
    <row r="43" spans="1:10" s="299" customFormat="1" ht="15.75">
      <c r="A43" s="289">
        <v>34</v>
      </c>
      <c r="B43" s="475" t="s">
        <v>908</v>
      </c>
      <c r="C43" s="490">
        <v>2534</v>
      </c>
      <c r="D43" s="491">
        <v>2438</v>
      </c>
      <c r="E43" s="491">
        <v>0</v>
      </c>
      <c r="F43" s="491">
        <v>96</v>
      </c>
      <c r="G43" s="491">
        <v>0</v>
      </c>
      <c r="H43" s="493">
        <v>0</v>
      </c>
      <c r="I43" s="492"/>
      <c r="J43" s="489"/>
    </row>
    <row r="44" spans="1:10" ht="18">
      <c r="A44" s="8">
        <v>35</v>
      </c>
      <c r="B44" s="476" t="s">
        <v>909</v>
      </c>
      <c r="C44" s="490">
        <v>2702</v>
      </c>
      <c r="D44" s="491">
        <v>2644</v>
      </c>
      <c r="E44" s="491">
        <v>0</v>
      </c>
      <c r="F44" s="491">
        <v>58</v>
      </c>
      <c r="G44" s="491">
        <v>0</v>
      </c>
      <c r="H44" s="493">
        <v>0</v>
      </c>
      <c r="I44" s="492">
        <v>58</v>
      </c>
      <c r="J44" s="494" t="s">
        <v>1053</v>
      </c>
    </row>
    <row r="45" spans="1:10" s="299" customFormat="1" ht="18">
      <c r="A45" s="289">
        <v>36</v>
      </c>
      <c r="B45" s="475" t="s">
        <v>910</v>
      </c>
      <c r="C45" s="490">
        <v>2160</v>
      </c>
      <c r="D45" s="491">
        <v>1941</v>
      </c>
      <c r="E45" s="491">
        <v>0</v>
      </c>
      <c r="F45" s="491">
        <v>156</v>
      </c>
      <c r="G45" s="491">
        <v>63</v>
      </c>
      <c r="H45" s="493">
        <v>0</v>
      </c>
      <c r="I45" s="492">
        <v>156</v>
      </c>
      <c r="J45" s="494" t="s">
        <v>1054</v>
      </c>
    </row>
    <row r="46" spans="1:10" s="299" customFormat="1" ht="15.75">
      <c r="A46" s="289">
        <v>37</v>
      </c>
      <c r="B46" s="475" t="s">
        <v>911</v>
      </c>
      <c r="C46" s="490">
        <v>3963</v>
      </c>
      <c r="D46" s="491">
        <v>3646</v>
      </c>
      <c r="E46" s="491">
        <v>0</v>
      </c>
      <c r="F46" s="491">
        <v>30</v>
      </c>
      <c r="G46" s="491">
        <v>287</v>
      </c>
      <c r="H46" s="493">
        <v>0</v>
      </c>
      <c r="I46" s="492"/>
      <c r="J46" s="489"/>
    </row>
    <row r="47" spans="1:10" ht="18">
      <c r="A47" s="8">
        <v>38</v>
      </c>
      <c r="B47" s="476" t="s">
        <v>912</v>
      </c>
      <c r="C47" s="490">
        <v>3140</v>
      </c>
      <c r="D47" s="491">
        <v>3013</v>
      </c>
      <c r="E47" s="491">
        <v>0</v>
      </c>
      <c r="F47" s="491">
        <v>0</v>
      </c>
      <c r="G47" s="491">
        <v>127</v>
      </c>
      <c r="H47" s="493">
        <v>0</v>
      </c>
      <c r="I47" s="492"/>
      <c r="J47" s="488"/>
    </row>
    <row r="48" spans="1:10" ht="15.75">
      <c r="A48" s="8">
        <v>39</v>
      </c>
      <c r="B48" s="476" t="s">
        <v>913</v>
      </c>
      <c r="C48" s="490">
        <v>3629</v>
      </c>
      <c r="D48" s="491">
        <v>2590</v>
      </c>
      <c r="E48" s="491">
        <v>0</v>
      </c>
      <c r="F48" s="491">
        <v>733</v>
      </c>
      <c r="G48" s="491">
        <v>306</v>
      </c>
      <c r="H48" s="493">
        <v>0</v>
      </c>
      <c r="I48" s="492"/>
    </row>
    <row r="49" spans="1:10" ht="15.75">
      <c r="A49" s="8">
        <v>40</v>
      </c>
      <c r="B49" s="476" t="s">
        <v>914</v>
      </c>
      <c r="C49" s="490">
        <v>2099</v>
      </c>
      <c r="D49" s="491">
        <v>2099</v>
      </c>
      <c r="E49" s="491">
        <v>0</v>
      </c>
      <c r="F49" s="491">
        <v>0</v>
      </c>
      <c r="G49" s="491">
        <v>0</v>
      </c>
      <c r="H49" s="493">
        <v>0</v>
      </c>
      <c r="I49" s="492"/>
    </row>
    <row r="50" spans="1:10" s="299" customFormat="1" ht="15.75">
      <c r="A50" s="289">
        <v>41</v>
      </c>
      <c r="B50" s="475" t="s">
        <v>915</v>
      </c>
      <c r="C50" s="490">
        <v>2904</v>
      </c>
      <c r="D50" s="491">
        <v>2886</v>
      </c>
      <c r="E50" s="491">
        <v>0</v>
      </c>
      <c r="F50" s="491">
        <v>18</v>
      </c>
      <c r="G50" s="491">
        <v>0</v>
      </c>
      <c r="H50" s="493">
        <v>0</v>
      </c>
      <c r="I50" s="492"/>
      <c r="J50" s="489"/>
    </row>
    <row r="51" spans="1:10" ht="18">
      <c r="A51" s="8">
        <v>42</v>
      </c>
      <c r="B51" s="476" t="s">
        <v>916</v>
      </c>
      <c r="C51" s="490">
        <v>2118</v>
      </c>
      <c r="D51" s="491">
        <v>2114</v>
      </c>
      <c r="E51" s="491">
        <v>0</v>
      </c>
      <c r="F51" s="491">
        <v>4</v>
      </c>
      <c r="G51" s="491">
        <v>0</v>
      </c>
      <c r="H51" s="493">
        <v>0</v>
      </c>
      <c r="I51" s="492">
        <v>4</v>
      </c>
      <c r="J51" s="488" t="s">
        <v>1055</v>
      </c>
    </row>
    <row r="52" spans="1:10" ht="15.75">
      <c r="A52" s="8">
        <v>43</v>
      </c>
      <c r="B52" s="476" t="s">
        <v>917</v>
      </c>
      <c r="C52" s="490">
        <v>1265</v>
      </c>
      <c r="D52" s="491">
        <v>1220</v>
      </c>
      <c r="E52" s="491">
        <v>0</v>
      </c>
      <c r="F52" s="491">
        <v>0</v>
      </c>
      <c r="G52" s="491">
        <v>45</v>
      </c>
      <c r="H52" s="493">
        <v>0</v>
      </c>
      <c r="I52" s="492"/>
    </row>
    <row r="53" spans="1:10" ht="18">
      <c r="A53" s="8">
        <v>44</v>
      </c>
      <c r="B53" s="476" t="s">
        <v>918</v>
      </c>
      <c r="C53" s="490">
        <v>1234</v>
      </c>
      <c r="D53" s="491">
        <v>1110</v>
      </c>
      <c r="E53" s="491">
        <v>0</v>
      </c>
      <c r="F53" s="491">
        <v>124</v>
      </c>
      <c r="G53" s="491">
        <v>0</v>
      </c>
      <c r="H53" s="493">
        <v>0</v>
      </c>
      <c r="I53" s="492">
        <v>124</v>
      </c>
      <c r="J53" s="488" t="s">
        <v>1056</v>
      </c>
    </row>
    <row r="54" spans="1:10" ht="15.75">
      <c r="A54" s="8">
        <v>45</v>
      </c>
      <c r="B54" s="476" t="s">
        <v>919</v>
      </c>
      <c r="C54" s="490">
        <v>2966</v>
      </c>
      <c r="D54" s="491">
        <v>2966</v>
      </c>
      <c r="E54" s="491">
        <v>0</v>
      </c>
      <c r="F54" s="491">
        <v>0</v>
      </c>
      <c r="G54" s="491">
        <v>0</v>
      </c>
      <c r="H54" s="493">
        <v>0</v>
      </c>
      <c r="I54" s="492"/>
    </row>
    <row r="55" spans="1:10" ht="18">
      <c r="A55" s="8">
        <v>46</v>
      </c>
      <c r="B55" s="476" t="s">
        <v>920</v>
      </c>
      <c r="C55" s="490">
        <v>2275</v>
      </c>
      <c r="D55" s="491">
        <v>2170</v>
      </c>
      <c r="E55" s="491">
        <v>0</v>
      </c>
      <c r="F55" s="491">
        <v>3</v>
      </c>
      <c r="G55" s="491">
        <v>61</v>
      </c>
      <c r="H55" s="493">
        <v>41</v>
      </c>
      <c r="I55" s="492">
        <v>3</v>
      </c>
      <c r="J55" s="488" t="s">
        <v>1057</v>
      </c>
    </row>
    <row r="56" spans="1:10" ht="15.75">
      <c r="A56" s="8">
        <v>47</v>
      </c>
      <c r="B56" s="476" t="s">
        <v>921</v>
      </c>
      <c r="C56" s="490">
        <v>2031</v>
      </c>
      <c r="D56" s="491">
        <v>2031</v>
      </c>
      <c r="E56" s="491">
        <v>0</v>
      </c>
      <c r="F56" s="491">
        <v>0</v>
      </c>
      <c r="G56" s="491">
        <v>0</v>
      </c>
      <c r="H56" s="493">
        <v>0</v>
      </c>
      <c r="I56" s="492"/>
    </row>
    <row r="57" spans="1:10" ht="18">
      <c r="A57" s="8">
        <v>48</v>
      </c>
      <c r="B57" s="476" t="s">
        <v>922</v>
      </c>
      <c r="C57" s="490">
        <v>2320</v>
      </c>
      <c r="D57" s="491">
        <v>2300</v>
      </c>
      <c r="E57" s="491">
        <v>0</v>
      </c>
      <c r="F57" s="491">
        <v>20</v>
      </c>
      <c r="G57" s="491">
        <v>0</v>
      </c>
      <c r="H57" s="493">
        <v>0</v>
      </c>
      <c r="I57" s="495">
        <v>20</v>
      </c>
      <c r="J57" s="488" t="s">
        <v>1058</v>
      </c>
    </row>
    <row r="58" spans="1:10" ht="15.75">
      <c r="A58" s="8">
        <v>49</v>
      </c>
      <c r="B58" s="476" t="s">
        <v>923</v>
      </c>
      <c r="C58" s="490">
        <v>2159</v>
      </c>
      <c r="D58" s="491">
        <v>2033</v>
      </c>
      <c r="E58" s="491">
        <v>0</v>
      </c>
      <c r="F58" s="491">
        <v>0</v>
      </c>
      <c r="G58" s="491">
        <v>126</v>
      </c>
      <c r="H58" s="493">
        <v>0</v>
      </c>
      <c r="I58" s="492"/>
    </row>
    <row r="59" spans="1:10" ht="15.75">
      <c r="A59" s="8">
        <v>50</v>
      </c>
      <c r="B59" s="476" t="s">
        <v>924</v>
      </c>
      <c r="C59" s="490">
        <v>1177</v>
      </c>
      <c r="D59" s="491">
        <v>1177</v>
      </c>
      <c r="E59" s="491">
        <v>0</v>
      </c>
      <c r="F59" s="491">
        <v>0</v>
      </c>
      <c r="G59" s="491">
        <v>0</v>
      </c>
      <c r="H59" s="493">
        <v>0</v>
      </c>
      <c r="I59" s="492"/>
    </row>
    <row r="60" spans="1:10" ht="18">
      <c r="A60" s="8">
        <v>51</v>
      </c>
      <c r="B60" s="476" t="s">
        <v>925</v>
      </c>
      <c r="C60" s="490">
        <v>2750</v>
      </c>
      <c r="D60" s="491">
        <v>2621</v>
      </c>
      <c r="E60" s="491">
        <v>0</v>
      </c>
      <c r="F60" s="491">
        <v>129</v>
      </c>
      <c r="G60" s="491">
        <v>0</v>
      </c>
      <c r="H60" s="493">
        <v>0</v>
      </c>
      <c r="I60" s="495">
        <v>129</v>
      </c>
      <c r="J60" s="488" t="s">
        <v>1059</v>
      </c>
    </row>
    <row r="61" spans="1:10" ht="15" customHeight="1">
      <c r="A61" s="471" t="s">
        <v>19</v>
      </c>
      <c r="B61" s="471"/>
      <c r="C61" s="496">
        <f>SUM(C10:C60)</f>
        <v>112908</v>
      </c>
      <c r="D61" s="496">
        <f>SUM(D10:D60)</f>
        <v>106059</v>
      </c>
      <c r="E61" s="496">
        <f t="shared" ref="E61:H61" si="0">SUM(E10:E60)</f>
        <v>0</v>
      </c>
      <c r="F61" s="496">
        <f t="shared" si="0"/>
        <v>2728</v>
      </c>
      <c r="G61" s="496">
        <v>3851</v>
      </c>
      <c r="H61" s="497">
        <f t="shared" si="0"/>
        <v>270</v>
      </c>
      <c r="I61" s="498"/>
    </row>
    <row r="62" spans="1:10" ht="15" customHeight="1">
      <c r="A62" s="499"/>
      <c r="B62" s="499"/>
      <c r="C62" s="499"/>
      <c r="D62" s="500"/>
      <c r="E62" s="500"/>
      <c r="F62" s="500"/>
      <c r="G62" s="500"/>
      <c r="H62" s="500"/>
      <c r="I62" s="500"/>
    </row>
    <row r="63" spans="1:10" ht="15" customHeight="1">
      <c r="A63" s="499"/>
      <c r="B63" s="499"/>
      <c r="C63" s="499"/>
      <c r="D63" s="500"/>
      <c r="E63" s="500"/>
      <c r="F63" s="500"/>
      <c r="G63" s="500"/>
      <c r="H63" s="500"/>
      <c r="I63" s="500"/>
    </row>
    <row r="64" spans="1:10" ht="15" customHeight="1">
      <c r="A64" s="499"/>
      <c r="B64" s="499"/>
      <c r="C64" s="499"/>
      <c r="D64" s="1250" t="s">
        <v>13</v>
      </c>
      <c r="E64" s="1250"/>
      <c r="F64" s="1250"/>
      <c r="G64" s="1250"/>
      <c r="H64" s="1250"/>
      <c r="I64" s="1250"/>
      <c r="J64" s="1250"/>
    </row>
    <row r="65" spans="1:10">
      <c r="A65" s="499" t="s">
        <v>12</v>
      </c>
      <c r="C65" s="499"/>
      <c r="D65" s="1250" t="s">
        <v>14</v>
      </c>
      <c r="E65" s="1250"/>
      <c r="F65" s="1250"/>
      <c r="G65" s="1250"/>
      <c r="H65" s="1250"/>
      <c r="I65" s="1250"/>
      <c r="J65" s="1250"/>
    </row>
    <row r="66" spans="1:10">
      <c r="D66" s="1250" t="s">
        <v>88</v>
      </c>
      <c r="E66" s="1250"/>
      <c r="F66" s="1250"/>
      <c r="G66" s="1250"/>
      <c r="H66" s="1250"/>
      <c r="I66" s="1250"/>
      <c r="J66" s="1250"/>
    </row>
    <row r="67" spans="1:10">
      <c r="D67" s="1251" t="s">
        <v>85</v>
      </c>
      <c r="E67" s="1251"/>
      <c r="F67" s="1251"/>
      <c r="G67" s="1251"/>
      <c r="H67" s="1251"/>
      <c r="I67" s="501"/>
      <c r="J67" s="502"/>
    </row>
  </sheetData>
  <mergeCells count="13">
    <mergeCell ref="D64:J64"/>
    <mergeCell ref="D65:J65"/>
    <mergeCell ref="D66:J66"/>
    <mergeCell ref="D67:H67"/>
    <mergeCell ref="A2:H2"/>
    <mergeCell ref="A3:H3"/>
    <mergeCell ref="A5:H5"/>
    <mergeCell ref="F6:H6"/>
    <mergeCell ref="O6:P6"/>
    <mergeCell ref="A7:A8"/>
    <mergeCell ref="B7:B8"/>
    <mergeCell ref="C7:C8"/>
    <mergeCell ref="D7:H7"/>
  </mergeCells>
  <printOptions horizontalCentered="1"/>
  <pageMargins left="0.70866141732283505" right="0.70866141732283505" top="0.23622047244094499" bottom="0" header="0.31496062992126" footer="0.31496062992126"/>
  <pageSetup paperSize="9" scale="90" orientation="landscape" r:id="rId1"/>
  <rowBreaks count="1" manualBreakCount="1">
    <brk id="34" max="7" man="1"/>
  </rowBreaks>
  <colBreaks count="1" manualBreakCount="1">
    <brk id="9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view="pageBreakPreview" zoomScale="90" zoomScaleNormal="110" zoomScaleSheetLayoutView="90" workbookViewId="0">
      <selection activeCell="D60" sqref="D60:H60"/>
    </sheetView>
  </sheetViews>
  <sheetFormatPr defaultRowHeight="12.75"/>
  <cols>
    <col min="1" max="1" width="9.140625" style="343"/>
    <col min="2" max="2" width="13.7109375" style="343" customWidth="1"/>
    <col min="3" max="3" width="16.7109375" style="343" customWidth="1"/>
    <col min="4" max="4" width="9.42578125" style="343" customWidth="1"/>
    <col min="5" max="5" width="9" style="343" customWidth="1"/>
    <col min="6" max="6" width="11.5703125" style="343" customWidth="1"/>
    <col min="7" max="8" width="10.42578125" style="343" customWidth="1"/>
    <col min="9" max="10" width="10.42578125" style="380" customWidth="1"/>
    <col min="11" max="11" width="10.5703125" style="343" customWidth="1"/>
    <col min="12" max="12" width="10.42578125" style="343" customWidth="1"/>
    <col min="13" max="13" width="11.5703125" style="343" customWidth="1"/>
    <col min="14" max="14" width="13" style="343" customWidth="1"/>
    <col min="15" max="16384" width="9.140625" style="343"/>
  </cols>
  <sheetData>
    <row r="1" spans="1:14" ht="18">
      <c r="A1" s="1210" t="s">
        <v>0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N1" s="367" t="s">
        <v>510</v>
      </c>
    </row>
    <row r="2" spans="1:14" ht="21">
      <c r="A2" s="1211" t="s">
        <v>734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</row>
    <row r="3" spans="1:14" ht="15">
      <c r="A3" s="344"/>
      <c r="B3" s="344"/>
      <c r="C3" s="344"/>
      <c r="D3" s="344"/>
      <c r="E3" s="344"/>
      <c r="F3" s="344"/>
      <c r="G3" s="344"/>
      <c r="H3" s="344"/>
      <c r="I3" s="368"/>
      <c r="J3" s="368"/>
    </row>
    <row r="4" spans="1:14" ht="18">
      <c r="A4" s="1210" t="s">
        <v>509</v>
      </c>
      <c r="B4" s="1210"/>
      <c r="C4" s="1210"/>
      <c r="D4" s="1210"/>
      <c r="E4" s="1210"/>
      <c r="F4" s="1210"/>
      <c r="G4" s="1210"/>
      <c r="H4" s="1210"/>
      <c r="I4" s="369"/>
      <c r="J4" s="369"/>
    </row>
    <row r="5" spans="1:14" ht="15">
      <c r="A5" s="1254" t="s">
        <v>999</v>
      </c>
      <c r="B5" s="1254"/>
      <c r="C5" s="1254"/>
      <c r="D5" s="345"/>
      <c r="E5" s="345"/>
      <c r="F5" s="345"/>
      <c r="G5" s="345"/>
      <c r="H5" s="449"/>
      <c r="I5" s="450"/>
      <c r="J5" s="450"/>
      <c r="K5" s="451"/>
      <c r="L5" s="1255" t="s">
        <v>814</v>
      </c>
      <c r="M5" s="1255"/>
      <c r="N5" s="1255"/>
    </row>
    <row r="6" spans="1:14" ht="28.5" customHeight="1">
      <c r="A6" s="1214" t="s">
        <v>2</v>
      </c>
      <c r="B6" s="1214" t="s">
        <v>39</v>
      </c>
      <c r="C6" s="1118" t="s">
        <v>402</v>
      </c>
      <c r="D6" s="1118" t="s">
        <v>452</v>
      </c>
      <c r="E6" s="1118"/>
      <c r="F6" s="1118"/>
      <c r="G6" s="1118"/>
      <c r="H6" s="1118"/>
      <c r="I6" s="1256" t="s">
        <v>533</v>
      </c>
      <c r="J6" s="1256" t="s">
        <v>534</v>
      </c>
      <c r="K6" s="1214" t="s">
        <v>496</v>
      </c>
      <c r="L6" s="1214"/>
      <c r="M6" s="1214"/>
      <c r="N6" s="1214"/>
    </row>
    <row r="7" spans="1:14" ht="39" customHeight="1">
      <c r="A7" s="1214"/>
      <c r="B7" s="1214"/>
      <c r="C7" s="1118"/>
      <c r="D7" s="346" t="s">
        <v>451</v>
      </c>
      <c r="E7" s="346" t="s">
        <v>403</v>
      </c>
      <c r="F7" s="370" t="s">
        <v>404</v>
      </c>
      <c r="G7" s="346" t="s">
        <v>405</v>
      </c>
      <c r="H7" s="346" t="s">
        <v>48</v>
      </c>
      <c r="I7" s="1256"/>
      <c r="J7" s="1256"/>
      <c r="K7" s="347" t="s">
        <v>406</v>
      </c>
      <c r="L7" s="371" t="s">
        <v>497</v>
      </c>
      <c r="M7" s="346" t="s">
        <v>407</v>
      </c>
      <c r="N7" s="371" t="s">
        <v>408</v>
      </c>
    </row>
    <row r="8" spans="1:14" ht="20.100000000000001" customHeight="1">
      <c r="A8" s="348" t="s">
        <v>260</v>
      </c>
      <c r="B8" s="348" t="s">
        <v>261</v>
      </c>
      <c r="C8" s="348" t="s">
        <v>262</v>
      </c>
      <c r="D8" s="348" t="s">
        <v>263</v>
      </c>
      <c r="E8" s="348" t="s">
        <v>264</v>
      </c>
      <c r="F8" s="348" t="s">
        <v>265</v>
      </c>
      <c r="G8" s="348" t="s">
        <v>266</v>
      </c>
      <c r="H8" s="348" t="s">
        <v>267</v>
      </c>
      <c r="I8" s="372" t="s">
        <v>286</v>
      </c>
      <c r="J8" s="372" t="s">
        <v>287</v>
      </c>
      <c r="K8" s="348" t="s">
        <v>288</v>
      </c>
      <c r="L8" s="348" t="s">
        <v>316</v>
      </c>
      <c r="M8" s="348" t="s">
        <v>317</v>
      </c>
      <c r="N8" s="348" t="s">
        <v>318</v>
      </c>
    </row>
    <row r="9" spans="1:14" ht="20.100000000000001" customHeight="1">
      <c r="A9" s="373">
        <v>1</v>
      </c>
      <c r="B9" s="351" t="s">
        <v>875</v>
      </c>
      <c r="C9" s="374">
        <v>946</v>
      </c>
      <c r="D9" s="354">
        <v>0</v>
      </c>
      <c r="E9" s="354">
        <v>389</v>
      </c>
      <c r="F9" s="354">
        <v>557</v>
      </c>
      <c r="G9" s="354">
        <v>0</v>
      </c>
      <c r="H9" s="354">
        <v>0</v>
      </c>
      <c r="I9" s="375">
        <v>946</v>
      </c>
      <c r="J9" s="375">
        <v>946</v>
      </c>
      <c r="K9" s="354">
        <v>946</v>
      </c>
      <c r="L9" s="354">
        <v>946</v>
      </c>
      <c r="M9" s="354">
        <v>8</v>
      </c>
      <c r="N9" s="354">
        <v>946</v>
      </c>
    </row>
    <row r="10" spans="1:14" ht="20.100000000000001" customHeight="1">
      <c r="A10" s="373">
        <v>2</v>
      </c>
      <c r="B10" s="355" t="s">
        <v>876</v>
      </c>
      <c r="C10" s="374">
        <v>2307</v>
      </c>
      <c r="D10" s="354">
        <v>243</v>
      </c>
      <c r="E10" s="354">
        <v>0</v>
      </c>
      <c r="F10" s="354">
        <v>2064</v>
      </c>
      <c r="G10" s="354">
        <v>0</v>
      </c>
      <c r="H10" s="354">
        <v>0</v>
      </c>
      <c r="I10" s="375">
        <v>0</v>
      </c>
      <c r="J10" s="375">
        <v>0</v>
      </c>
      <c r="K10" s="354">
        <v>2307</v>
      </c>
      <c r="L10" s="354">
        <v>2307</v>
      </c>
      <c r="M10" s="354">
        <v>2307</v>
      </c>
      <c r="N10" s="354">
        <v>2307</v>
      </c>
    </row>
    <row r="11" spans="1:14" ht="20.100000000000001" customHeight="1">
      <c r="A11" s="373">
        <v>3</v>
      </c>
      <c r="B11" s="355" t="s">
        <v>1020</v>
      </c>
      <c r="C11" s="374">
        <v>1555</v>
      </c>
      <c r="D11" s="354">
        <v>153</v>
      </c>
      <c r="E11" s="354">
        <v>0</v>
      </c>
      <c r="F11" s="354">
        <v>1402</v>
      </c>
      <c r="G11" s="354">
        <v>0</v>
      </c>
      <c r="H11" s="354">
        <v>0</v>
      </c>
      <c r="I11" s="375">
        <v>1553</v>
      </c>
      <c r="J11" s="375">
        <v>1128</v>
      </c>
      <c r="K11" s="354">
        <v>1553</v>
      </c>
      <c r="L11" s="354">
        <v>545</v>
      </c>
      <c r="M11" s="354">
        <v>434</v>
      </c>
      <c r="N11" s="354">
        <v>1553</v>
      </c>
    </row>
    <row r="12" spans="1:14" ht="20.100000000000001" customHeight="1">
      <c r="A12" s="373">
        <v>4</v>
      </c>
      <c r="B12" s="353" t="s">
        <v>878</v>
      </c>
      <c r="C12" s="374">
        <v>1532</v>
      </c>
      <c r="D12" s="354">
        <v>24</v>
      </c>
      <c r="E12" s="354">
        <v>175</v>
      </c>
      <c r="F12" s="354">
        <v>1300</v>
      </c>
      <c r="G12" s="354">
        <v>0</v>
      </c>
      <c r="H12" s="354">
        <v>0</v>
      </c>
      <c r="I12" s="375">
        <v>1499</v>
      </c>
      <c r="J12" s="375">
        <v>1499</v>
      </c>
      <c r="K12" s="354">
        <v>846</v>
      </c>
      <c r="L12" s="354">
        <v>2966</v>
      </c>
      <c r="M12" s="354">
        <v>1499</v>
      </c>
      <c r="N12" s="354">
        <v>0</v>
      </c>
    </row>
    <row r="13" spans="1:14" ht="20.100000000000001" customHeight="1">
      <c r="A13" s="373">
        <v>5</v>
      </c>
      <c r="B13" s="353" t="s">
        <v>879</v>
      </c>
      <c r="C13" s="374">
        <v>3024</v>
      </c>
      <c r="D13" s="354">
        <v>92</v>
      </c>
      <c r="E13" s="354">
        <v>86</v>
      </c>
      <c r="F13" s="354">
        <v>2694</v>
      </c>
      <c r="G13" s="354">
        <v>44</v>
      </c>
      <c r="H13" s="354">
        <v>108</v>
      </c>
      <c r="I13" s="375">
        <v>3024</v>
      </c>
      <c r="J13" s="375">
        <v>3024</v>
      </c>
      <c r="K13" s="354">
        <v>3024</v>
      </c>
      <c r="L13" s="354">
        <v>1425</v>
      </c>
      <c r="M13" s="354">
        <v>770</v>
      </c>
      <c r="N13" s="354">
        <v>3024</v>
      </c>
    </row>
    <row r="14" spans="1:14" ht="20.100000000000001" customHeight="1">
      <c r="A14" s="373">
        <v>6</v>
      </c>
      <c r="B14" s="353" t="s">
        <v>880</v>
      </c>
      <c r="C14" s="374">
        <v>2751</v>
      </c>
      <c r="D14" s="354">
        <v>0</v>
      </c>
      <c r="E14" s="354">
        <v>111</v>
      </c>
      <c r="F14" s="354">
        <v>2640</v>
      </c>
      <c r="G14" s="354">
        <v>0</v>
      </c>
      <c r="H14" s="354">
        <v>0</v>
      </c>
      <c r="I14" s="375">
        <v>2751</v>
      </c>
      <c r="J14" s="375">
        <v>2751</v>
      </c>
      <c r="K14" s="354">
        <v>2751</v>
      </c>
      <c r="L14" s="354">
        <v>2751</v>
      </c>
      <c r="M14" s="354">
        <v>715</v>
      </c>
      <c r="N14" s="354">
        <v>2751</v>
      </c>
    </row>
    <row r="15" spans="1:14" ht="20.100000000000001" customHeight="1">
      <c r="A15" s="373">
        <v>7</v>
      </c>
      <c r="B15" s="353" t="s">
        <v>881</v>
      </c>
      <c r="C15" s="374">
        <v>2854</v>
      </c>
      <c r="D15" s="354">
        <v>412</v>
      </c>
      <c r="E15" s="354">
        <v>0</v>
      </c>
      <c r="F15" s="354">
        <v>2366</v>
      </c>
      <c r="G15" s="354">
        <v>0</v>
      </c>
      <c r="H15" s="354">
        <v>76</v>
      </c>
      <c r="I15" s="375">
        <v>2854</v>
      </c>
      <c r="J15" s="375">
        <v>2854</v>
      </c>
      <c r="K15" s="375">
        <v>2854</v>
      </c>
      <c r="L15" s="354">
        <v>827</v>
      </c>
      <c r="M15" s="354">
        <v>957</v>
      </c>
      <c r="N15" s="354">
        <v>2854</v>
      </c>
    </row>
    <row r="16" spans="1:14" ht="20.100000000000001" customHeight="1">
      <c r="A16" s="373">
        <v>8</v>
      </c>
      <c r="B16" s="353" t="s">
        <v>1021</v>
      </c>
      <c r="C16" s="374">
        <v>2491</v>
      </c>
      <c r="D16" s="354">
        <v>235</v>
      </c>
      <c r="E16" s="354">
        <v>0</v>
      </c>
      <c r="F16" s="354">
        <v>2185</v>
      </c>
      <c r="G16" s="354">
        <v>0</v>
      </c>
      <c r="H16" s="354">
        <v>71</v>
      </c>
      <c r="I16" s="375">
        <v>2110</v>
      </c>
      <c r="J16" s="375">
        <v>2110</v>
      </c>
      <c r="K16" s="354">
        <v>2491</v>
      </c>
      <c r="L16" s="354">
        <v>1579</v>
      </c>
      <c r="M16" s="354">
        <v>443</v>
      </c>
      <c r="N16" s="354">
        <v>2491</v>
      </c>
    </row>
    <row r="17" spans="1:15" ht="20.100000000000001" customHeight="1">
      <c r="A17" s="373">
        <v>9</v>
      </c>
      <c r="B17" s="353" t="s">
        <v>883</v>
      </c>
      <c r="C17" s="374">
        <v>1770</v>
      </c>
      <c r="D17" s="357">
        <v>348</v>
      </c>
      <c r="E17" s="357">
        <v>703</v>
      </c>
      <c r="F17" s="357">
        <v>417</v>
      </c>
      <c r="G17" s="357">
        <v>83</v>
      </c>
      <c r="H17" s="357">
        <v>219</v>
      </c>
      <c r="I17" s="376">
        <v>1770</v>
      </c>
      <c r="J17" s="376">
        <v>1770</v>
      </c>
      <c r="K17" s="357">
        <v>1770</v>
      </c>
      <c r="L17" s="357">
        <v>1770</v>
      </c>
      <c r="M17" s="357">
        <v>1636</v>
      </c>
      <c r="N17" s="357">
        <v>1770</v>
      </c>
    </row>
    <row r="18" spans="1:15" ht="20.100000000000001" customHeight="1">
      <c r="A18" s="373">
        <v>10</v>
      </c>
      <c r="B18" s="353" t="s">
        <v>884</v>
      </c>
      <c r="C18" s="374">
        <v>722</v>
      </c>
      <c r="D18" s="357">
        <v>343</v>
      </c>
      <c r="E18" s="357">
        <v>188</v>
      </c>
      <c r="F18" s="357">
        <v>132</v>
      </c>
      <c r="G18" s="357">
        <v>0</v>
      </c>
      <c r="H18" s="357">
        <v>59</v>
      </c>
      <c r="I18" s="376">
        <v>722</v>
      </c>
      <c r="J18" s="376">
        <v>722</v>
      </c>
      <c r="K18" s="357">
        <v>722</v>
      </c>
      <c r="L18" s="357">
        <v>307</v>
      </c>
      <c r="M18" s="357">
        <v>44</v>
      </c>
      <c r="N18" s="357">
        <v>722</v>
      </c>
    </row>
    <row r="19" spans="1:15" ht="20.100000000000001" customHeight="1">
      <c r="A19" s="373">
        <v>11</v>
      </c>
      <c r="B19" s="353" t="s">
        <v>1022</v>
      </c>
      <c r="C19" s="374">
        <v>2675</v>
      </c>
      <c r="D19" s="357">
        <v>0</v>
      </c>
      <c r="E19" s="357">
        <v>0</v>
      </c>
      <c r="F19" s="357">
        <v>2675</v>
      </c>
      <c r="G19" s="357">
        <v>0</v>
      </c>
      <c r="H19" s="357">
        <v>0</v>
      </c>
      <c r="I19" s="376">
        <v>2675</v>
      </c>
      <c r="J19" s="376">
        <v>2675</v>
      </c>
      <c r="K19" s="357">
        <v>2675</v>
      </c>
      <c r="L19" s="357">
        <v>318</v>
      </c>
      <c r="M19" s="357">
        <v>1222</v>
      </c>
      <c r="N19" s="357">
        <v>2675</v>
      </c>
    </row>
    <row r="20" spans="1:15" ht="20.100000000000001" customHeight="1">
      <c r="A20" s="373">
        <v>12</v>
      </c>
      <c r="B20" s="353" t="s">
        <v>886</v>
      </c>
      <c r="C20" s="374">
        <v>3680</v>
      </c>
      <c r="D20" s="357">
        <v>1052</v>
      </c>
      <c r="E20" s="357">
        <v>524</v>
      </c>
      <c r="F20" s="357">
        <v>1592</v>
      </c>
      <c r="G20" s="357">
        <v>202</v>
      </c>
      <c r="H20" s="357">
        <v>310</v>
      </c>
      <c r="I20" s="376">
        <v>3680</v>
      </c>
      <c r="J20" s="376">
        <v>3680</v>
      </c>
      <c r="K20" s="357">
        <v>3680</v>
      </c>
      <c r="L20" s="357">
        <v>1946</v>
      </c>
      <c r="M20" s="357">
        <v>896</v>
      </c>
      <c r="N20" s="357">
        <v>3680</v>
      </c>
    </row>
    <row r="21" spans="1:15" ht="20.100000000000001" customHeight="1">
      <c r="A21" s="373">
        <v>13</v>
      </c>
      <c r="B21" s="353" t="s">
        <v>887</v>
      </c>
      <c r="C21" s="374">
        <v>1999</v>
      </c>
      <c r="D21" s="357">
        <v>1999</v>
      </c>
      <c r="E21" s="357">
        <v>0</v>
      </c>
      <c r="F21" s="357">
        <v>0</v>
      </c>
      <c r="G21" s="357">
        <v>0</v>
      </c>
      <c r="H21" s="357">
        <v>0</v>
      </c>
      <c r="I21" s="376">
        <v>199</v>
      </c>
      <c r="J21" s="376">
        <v>1999</v>
      </c>
      <c r="K21" s="357">
        <v>1999</v>
      </c>
      <c r="L21" s="357">
        <v>1999</v>
      </c>
      <c r="M21" s="357">
        <v>1999</v>
      </c>
      <c r="N21" s="357">
        <v>1999</v>
      </c>
      <c r="O21" s="358" t="s">
        <v>401</v>
      </c>
    </row>
    <row r="22" spans="1:15" ht="20.100000000000001" customHeight="1">
      <c r="A22" s="373">
        <v>14</v>
      </c>
      <c r="B22" s="353" t="s">
        <v>1023</v>
      </c>
      <c r="C22" s="374">
        <v>1203</v>
      </c>
      <c r="D22" s="357">
        <v>52</v>
      </c>
      <c r="E22" s="357">
        <v>0</v>
      </c>
      <c r="F22" s="357">
        <v>1043</v>
      </c>
      <c r="G22" s="357">
        <v>0</v>
      </c>
      <c r="H22" s="357">
        <v>108</v>
      </c>
      <c r="I22" s="376">
        <v>1203</v>
      </c>
      <c r="J22" s="376">
        <v>1203</v>
      </c>
      <c r="K22" s="357">
        <v>1203</v>
      </c>
      <c r="L22" s="357">
        <v>1048</v>
      </c>
      <c r="M22" s="357">
        <v>589</v>
      </c>
      <c r="N22" s="357">
        <v>2389</v>
      </c>
    </row>
    <row r="23" spans="1:15" ht="20.100000000000001" customHeight="1">
      <c r="A23" s="373">
        <v>15</v>
      </c>
      <c r="B23" s="353" t="s">
        <v>889</v>
      </c>
      <c r="C23" s="374">
        <v>2076</v>
      </c>
      <c r="D23" s="357">
        <v>139</v>
      </c>
      <c r="E23" s="357">
        <v>48</v>
      </c>
      <c r="F23" s="357">
        <v>196</v>
      </c>
      <c r="G23" s="357">
        <v>0</v>
      </c>
      <c r="H23" s="357">
        <v>1693</v>
      </c>
      <c r="I23" s="376">
        <v>2076</v>
      </c>
      <c r="J23" s="376">
        <v>2076</v>
      </c>
      <c r="K23" s="357">
        <v>1947</v>
      </c>
      <c r="L23" s="357">
        <v>1710</v>
      </c>
      <c r="M23" s="357">
        <v>369</v>
      </c>
      <c r="N23" s="357">
        <v>3790</v>
      </c>
    </row>
    <row r="24" spans="1:15" ht="20.100000000000001" customHeight="1">
      <c r="A24" s="373">
        <v>16</v>
      </c>
      <c r="B24" s="353" t="s">
        <v>1024</v>
      </c>
      <c r="C24" s="374">
        <v>3818</v>
      </c>
      <c r="D24" s="357">
        <v>225</v>
      </c>
      <c r="E24" s="357">
        <v>197</v>
      </c>
      <c r="F24" s="357">
        <v>3396</v>
      </c>
      <c r="G24" s="357">
        <v>0</v>
      </c>
      <c r="H24" s="357">
        <v>0</v>
      </c>
      <c r="I24" s="376">
        <v>3818</v>
      </c>
      <c r="J24" s="376">
        <v>3818</v>
      </c>
      <c r="K24" s="357">
        <v>3818</v>
      </c>
      <c r="L24" s="357">
        <v>3818</v>
      </c>
      <c r="M24" s="357">
        <v>3818</v>
      </c>
      <c r="N24" s="357">
        <v>3818</v>
      </c>
    </row>
    <row r="25" spans="1:15" ht="20.100000000000001" customHeight="1">
      <c r="A25" s="373">
        <v>17</v>
      </c>
      <c r="B25" s="353" t="s">
        <v>891</v>
      </c>
      <c r="C25" s="374">
        <v>1830</v>
      </c>
      <c r="D25" s="357">
        <v>216</v>
      </c>
      <c r="E25" s="357">
        <v>0</v>
      </c>
      <c r="F25" s="357">
        <v>380</v>
      </c>
      <c r="G25" s="357">
        <v>0</v>
      </c>
      <c r="H25" s="357">
        <v>1234</v>
      </c>
      <c r="I25" s="376">
        <v>1830</v>
      </c>
      <c r="J25" s="376">
        <v>1830</v>
      </c>
      <c r="K25" s="357">
        <v>1830</v>
      </c>
      <c r="L25" s="357">
        <v>762</v>
      </c>
      <c r="M25" s="357">
        <v>1708</v>
      </c>
      <c r="N25" s="357">
        <v>1830</v>
      </c>
    </row>
    <row r="26" spans="1:15" ht="20.100000000000001" customHeight="1">
      <c r="A26" s="373">
        <v>18</v>
      </c>
      <c r="B26" s="353" t="s">
        <v>892</v>
      </c>
      <c r="C26" s="374">
        <v>2288</v>
      </c>
      <c r="D26" s="357">
        <v>313</v>
      </c>
      <c r="E26" s="357">
        <v>234</v>
      </c>
      <c r="F26" s="357">
        <v>1522</v>
      </c>
      <c r="G26" s="357">
        <v>0</v>
      </c>
      <c r="H26" s="357">
        <v>223</v>
      </c>
      <c r="I26" s="376">
        <v>2292</v>
      </c>
      <c r="J26" s="376">
        <v>2292</v>
      </c>
      <c r="K26" s="357">
        <v>2288</v>
      </c>
      <c r="L26" s="357">
        <v>998</v>
      </c>
      <c r="M26" s="357">
        <v>599</v>
      </c>
      <c r="N26" s="357">
        <v>2288</v>
      </c>
    </row>
    <row r="27" spans="1:15" ht="20.100000000000001" customHeight="1">
      <c r="A27" s="373">
        <v>19</v>
      </c>
      <c r="B27" s="353" t="s">
        <v>893</v>
      </c>
      <c r="C27" s="374">
        <v>1908</v>
      </c>
      <c r="D27" s="357">
        <v>1692</v>
      </c>
      <c r="E27" s="357">
        <v>0</v>
      </c>
      <c r="F27" s="357">
        <v>216</v>
      </c>
      <c r="G27" s="357">
        <v>0</v>
      </c>
      <c r="H27" s="357">
        <v>0</v>
      </c>
      <c r="I27" s="376">
        <v>1908</v>
      </c>
      <c r="J27" s="376">
        <v>1908</v>
      </c>
      <c r="K27" s="357">
        <v>1908</v>
      </c>
      <c r="L27" s="357">
        <v>1836</v>
      </c>
      <c r="M27" s="357">
        <v>72</v>
      </c>
      <c r="N27" s="357">
        <v>1908</v>
      </c>
    </row>
    <row r="28" spans="1:15" ht="20.100000000000001" customHeight="1">
      <c r="A28" s="373">
        <v>20</v>
      </c>
      <c r="B28" s="353" t="s">
        <v>894</v>
      </c>
      <c r="C28" s="374">
        <v>821</v>
      </c>
      <c r="D28" s="377">
        <v>43</v>
      </c>
      <c r="E28" s="357"/>
      <c r="F28" s="357">
        <v>778</v>
      </c>
      <c r="G28" s="357">
        <v>0</v>
      </c>
      <c r="H28" s="357">
        <v>0</v>
      </c>
      <c r="I28" s="376">
        <v>821</v>
      </c>
      <c r="J28" s="376">
        <v>821</v>
      </c>
      <c r="K28" s="357">
        <v>821</v>
      </c>
      <c r="L28" s="357">
        <v>821</v>
      </c>
      <c r="M28" s="357">
        <v>821</v>
      </c>
      <c r="N28" s="357">
        <v>821</v>
      </c>
    </row>
    <row r="29" spans="1:15" ht="20.100000000000001" customHeight="1">
      <c r="A29" s="373">
        <v>21</v>
      </c>
      <c r="B29" s="353" t="s">
        <v>1025</v>
      </c>
      <c r="C29" s="374">
        <v>1668</v>
      </c>
      <c r="D29" s="377">
        <v>139</v>
      </c>
      <c r="E29" s="357">
        <v>20</v>
      </c>
      <c r="F29" s="357">
        <v>1509</v>
      </c>
      <c r="G29" s="357">
        <v>0</v>
      </c>
      <c r="H29" s="357">
        <v>0</v>
      </c>
      <c r="I29" s="376">
        <v>1688</v>
      </c>
      <c r="J29" s="376">
        <v>1688</v>
      </c>
      <c r="K29" s="357">
        <v>1688</v>
      </c>
      <c r="L29" s="357">
        <v>343</v>
      </c>
      <c r="M29" s="357">
        <v>156</v>
      </c>
      <c r="N29" s="357">
        <v>1668</v>
      </c>
    </row>
    <row r="30" spans="1:15" ht="20.100000000000001" customHeight="1">
      <c r="A30" s="373">
        <v>22</v>
      </c>
      <c r="B30" s="353" t="s">
        <v>896</v>
      </c>
      <c r="C30" s="374">
        <v>1674</v>
      </c>
      <c r="D30" s="377">
        <v>1405</v>
      </c>
      <c r="E30" s="357">
        <v>166</v>
      </c>
      <c r="F30" s="357">
        <v>103</v>
      </c>
      <c r="G30" s="357">
        <v>0</v>
      </c>
      <c r="H30" s="357">
        <v>0</v>
      </c>
      <c r="I30" s="376">
        <v>1674</v>
      </c>
      <c r="J30" s="376">
        <v>1674</v>
      </c>
      <c r="K30" s="357">
        <v>1674</v>
      </c>
      <c r="L30" s="357">
        <v>250</v>
      </c>
      <c r="M30" s="357">
        <v>383</v>
      </c>
      <c r="N30" s="357">
        <v>1674</v>
      </c>
    </row>
    <row r="31" spans="1:15" ht="20.100000000000001" customHeight="1">
      <c r="A31" s="373">
        <v>23</v>
      </c>
      <c r="B31" s="353" t="s">
        <v>1026</v>
      </c>
      <c r="C31" s="374">
        <v>2362</v>
      </c>
      <c r="D31" s="377">
        <v>90</v>
      </c>
      <c r="E31" s="357">
        <v>289</v>
      </c>
      <c r="F31" s="357">
        <v>1461</v>
      </c>
      <c r="G31" s="357">
        <v>52</v>
      </c>
      <c r="H31" s="357">
        <v>470</v>
      </c>
      <c r="I31" s="376">
        <v>2362</v>
      </c>
      <c r="J31" s="376">
        <v>2362</v>
      </c>
      <c r="K31" s="357">
        <v>2362</v>
      </c>
      <c r="L31" s="357">
        <v>1133</v>
      </c>
      <c r="M31" s="357">
        <v>375</v>
      </c>
      <c r="N31" s="357">
        <v>2362</v>
      </c>
    </row>
    <row r="32" spans="1:15" ht="20.100000000000001" customHeight="1">
      <c r="A32" s="373">
        <v>24</v>
      </c>
      <c r="B32" s="353" t="s">
        <v>898</v>
      </c>
      <c r="C32" s="374">
        <v>2432</v>
      </c>
      <c r="D32" s="357">
        <v>626</v>
      </c>
      <c r="E32" s="357">
        <v>143</v>
      </c>
      <c r="F32" s="357">
        <v>1525</v>
      </c>
      <c r="G32" s="357">
        <v>83</v>
      </c>
      <c r="H32" s="357">
        <v>55</v>
      </c>
      <c r="I32" s="376">
        <v>1676</v>
      </c>
      <c r="J32" s="376">
        <v>1688</v>
      </c>
      <c r="K32" s="357">
        <v>2030</v>
      </c>
      <c r="L32" s="357">
        <v>2432</v>
      </c>
      <c r="M32" s="357">
        <v>1006</v>
      </c>
      <c r="N32" s="357">
        <v>2432</v>
      </c>
    </row>
    <row r="33" spans="1:14" ht="20.100000000000001" customHeight="1">
      <c r="A33" s="373">
        <v>25</v>
      </c>
      <c r="B33" s="353" t="s">
        <v>899</v>
      </c>
      <c r="C33" s="374">
        <v>1836</v>
      </c>
      <c r="D33" s="378">
        <v>112</v>
      </c>
      <c r="E33" s="378">
        <v>47</v>
      </c>
      <c r="F33" s="378">
        <v>1671</v>
      </c>
      <c r="G33" s="378">
        <v>0</v>
      </c>
      <c r="H33" s="378">
        <v>6</v>
      </c>
      <c r="I33" s="374">
        <v>1836</v>
      </c>
      <c r="J33" s="374">
        <v>1836</v>
      </c>
      <c r="K33" s="378">
        <v>1836</v>
      </c>
      <c r="L33" s="378">
        <v>1836</v>
      </c>
      <c r="M33" s="378">
        <v>1836</v>
      </c>
      <c r="N33" s="378">
        <v>1836</v>
      </c>
    </row>
    <row r="34" spans="1:14" ht="20.100000000000001" customHeight="1">
      <c r="A34" s="373">
        <v>26</v>
      </c>
      <c r="B34" s="353" t="s">
        <v>900</v>
      </c>
      <c r="C34" s="374">
        <v>1590</v>
      </c>
      <c r="D34" s="378">
        <v>1023</v>
      </c>
      <c r="E34" s="378">
        <v>159</v>
      </c>
      <c r="F34" s="378">
        <v>331</v>
      </c>
      <c r="G34" s="378">
        <v>0</v>
      </c>
      <c r="H34" s="378">
        <v>77</v>
      </c>
      <c r="I34" s="374">
        <v>1590</v>
      </c>
      <c r="J34" s="374">
        <v>1590</v>
      </c>
      <c r="K34" s="378">
        <v>1590</v>
      </c>
      <c r="L34" s="378">
        <v>907</v>
      </c>
      <c r="M34" s="378">
        <v>111</v>
      </c>
      <c r="N34" s="378">
        <v>1590</v>
      </c>
    </row>
    <row r="35" spans="1:14" ht="20.100000000000001" customHeight="1">
      <c r="A35" s="373">
        <v>27</v>
      </c>
      <c r="B35" s="353" t="s">
        <v>901</v>
      </c>
      <c r="C35" s="374">
        <v>3268</v>
      </c>
      <c r="D35" s="357">
        <v>1807</v>
      </c>
      <c r="E35" s="357">
        <v>97</v>
      </c>
      <c r="F35" s="357">
        <v>1314</v>
      </c>
      <c r="G35" s="357">
        <v>0</v>
      </c>
      <c r="H35" s="357">
        <v>50</v>
      </c>
      <c r="I35" s="376">
        <v>3268</v>
      </c>
      <c r="J35" s="376">
        <v>2368</v>
      </c>
      <c r="K35" s="357">
        <v>3268</v>
      </c>
      <c r="L35" s="357">
        <v>3268</v>
      </c>
      <c r="M35" s="357">
        <v>3268</v>
      </c>
      <c r="N35" s="357">
        <v>3268</v>
      </c>
    </row>
    <row r="36" spans="1:14" ht="20.100000000000001" customHeight="1">
      <c r="A36" s="373">
        <v>28</v>
      </c>
      <c r="B36" s="353" t="s">
        <v>902</v>
      </c>
      <c r="C36" s="374">
        <v>2695</v>
      </c>
      <c r="D36" s="357">
        <v>0</v>
      </c>
      <c r="E36" s="357">
        <v>722</v>
      </c>
      <c r="F36" s="357">
        <v>1711</v>
      </c>
      <c r="G36" s="357">
        <v>271</v>
      </c>
      <c r="H36" s="357">
        <v>0</v>
      </c>
      <c r="I36" s="376">
        <v>2704</v>
      </c>
      <c r="J36" s="376">
        <v>2704</v>
      </c>
      <c r="K36" s="357">
        <v>2704</v>
      </c>
      <c r="L36" s="357">
        <v>2704</v>
      </c>
      <c r="M36" s="357">
        <v>0</v>
      </c>
      <c r="N36" s="357">
        <v>2704</v>
      </c>
    </row>
    <row r="37" spans="1:14" ht="20.100000000000001" customHeight="1">
      <c r="A37" s="373">
        <v>29</v>
      </c>
      <c r="B37" s="353" t="s">
        <v>1027</v>
      </c>
      <c r="C37" s="374">
        <v>1827</v>
      </c>
      <c r="D37" s="357">
        <v>1422</v>
      </c>
      <c r="E37" s="357">
        <v>386</v>
      </c>
      <c r="F37" s="357">
        <v>19</v>
      </c>
      <c r="G37" s="357">
        <v>0</v>
      </c>
      <c r="H37" s="357">
        <v>0</v>
      </c>
      <c r="I37" s="376">
        <v>1827</v>
      </c>
      <c r="J37" s="376">
        <v>1827</v>
      </c>
      <c r="K37" s="357">
        <v>1827</v>
      </c>
      <c r="L37" s="357">
        <v>155</v>
      </c>
      <c r="M37" s="357">
        <v>0</v>
      </c>
      <c r="N37" s="357">
        <v>1827</v>
      </c>
    </row>
    <row r="38" spans="1:14" ht="20.100000000000001" customHeight="1">
      <c r="A38" s="373">
        <v>30</v>
      </c>
      <c r="B38" s="353" t="s">
        <v>904</v>
      </c>
      <c r="C38" s="374">
        <v>2589</v>
      </c>
      <c r="D38" s="357">
        <v>206</v>
      </c>
      <c r="E38" s="357">
        <v>103</v>
      </c>
      <c r="F38" s="357">
        <v>2257</v>
      </c>
      <c r="G38" s="357">
        <v>0</v>
      </c>
      <c r="H38" s="357">
        <v>23</v>
      </c>
      <c r="I38" s="376">
        <v>2589</v>
      </c>
      <c r="J38" s="376">
        <v>2589</v>
      </c>
      <c r="K38" s="357">
        <v>2589</v>
      </c>
      <c r="L38" s="357">
        <v>1954</v>
      </c>
      <c r="M38" s="357">
        <v>0</v>
      </c>
      <c r="N38" s="357">
        <v>2589</v>
      </c>
    </row>
    <row r="39" spans="1:14" ht="20.100000000000001" customHeight="1">
      <c r="A39" s="373">
        <v>31</v>
      </c>
      <c r="B39" s="353" t="s">
        <v>905</v>
      </c>
      <c r="C39" s="374">
        <v>1710</v>
      </c>
      <c r="D39" s="357">
        <v>174</v>
      </c>
      <c r="E39" s="357">
        <v>239</v>
      </c>
      <c r="F39" s="357">
        <v>1297</v>
      </c>
      <c r="G39" s="357">
        <v>0</v>
      </c>
      <c r="H39" s="357">
        <v>0</v>
      </c>
      <c r="I39" s="376">
        <v>1408</v>
      </c>
      <c r="J39" s="376">
        <v>1293</v>
      </c>
      <c r="K39" s="357">
        <v>1710</v>
      </c>
      <c r="L39" s="357">
        <v>336</v>
      </c>
      <c r="M39" s="357">
        <v>1710</v>
      </c>
      <c r="N39" s="357">
        <v>3140</v>
      </c>
    </row>
    <row r="40" spans="1:14" ht="20.100000000000001" customHeight="1">
      <c r="A40" s="373">
        <v>32</v>
      </c>
      <c r="B40" s="353" t="s">
        <v>906</v>
      </c>
      <c r="C40" s="374">
        <v>1265</v>
      </c>
      <c r="D40" s="357">
        <v>142</v>
      </c>
      <c r="E40" s="357">
        <v>62</v>
      </c>
      <c r="F40" s="357">
        <v>223</v>
      </c>
      <c r="G40" s="357">
        <v>489</v>
      </c>
      <c r="H40" s="357">
        <v>349</v>
      </c>
      <c r="I40" s="376">
        <v>1265</v>
      </c>
      <c r="J40" s="376">
        <v>1265</v>
      </c>
      <c r="K40" s="357">
        <v>1265</v>
      </c>
      <c r="L40" s="357">
        <v>564</v>
      </c>
      <c r="M40" s="357">
        <v>212</v>
      </c>
      <c r="N40" s="357">
        <v>1265</v>
      </c>
    </row>
    <row r="41" spans="1:14" ht="20.100000000000001" customHeight="1">
      <c r="A41" s="373"/>
      <c r="B41" s="353" t="s">
        <v>907</v>
      </c>
      <c r="C41" s="374">
        <v>2316</v>
      </c>
      <c r="D41" s="357">
        <v>62</v>
      </c>
      <c r="E41" s="357">
        <v>102</v>
      </c>
      <c r="F41" s="357">
        <v>2152</v>
      </c>
      <c r="G41" s="357">
        <v>0</v>
      </c>
      <c r="H41" s="357">
        <v>0</v>
      </c>
      <c r="I41" s="376">
        <v>2316</v>
      </c>
      <c r="J41" s="376">
        <v>2316</v>
      </c>
      <c r="K41" s="357">
        <v>2316</v>
      </c>
      <c r="L41" s="357">
        <v>1589</v>
      </c>
      <c r="M41" s="357">
        <v>727</v>
      </c>
      <c r="N41" s="357">
        <v>2316</v>
      </c>
    </row>
    <row r="42" spans="1:14" ht="20.100000000000001" customHeight="1">
      <c r="A42" s="373">
        <v>34</v>
      </c>
      <c r="B42" s="353" t="s">
        <v>908</v>
      </c>
      <c r="C42" s="374">
        <v>2534</v>
      </c>
      <c r="D42" s="357">
        <v>386</v>
      </c>
      <c r="E42" s="357">
        <v>174</v>
      </c>
      <c r="F42" s="357">
        <v>1273</v>
      </c>
      <c r="G42" s="357">
        <v>36</v>
      </c>
      <c r="H42" s="357">
        <v>665</v>
      </c>
      <c r="I42" s="376">
        <v>2334</v>
      </c>
      <c r="J42" s="376">
        <v>2534</v>
      </c>
      <c r="K42" s="357">
        <v>2534</v>
      </c>
      <c r="L42" s="357">
        <v>1920</v>
      </c>
      <c r="M42" s="357">
        <v>886</v>
      </c>
      <c r="N42" s="357">
        <v>4329</v>
      </c>
    </row>
    <row r="43" spans="1:14" ht="20.100000000000001" customHeight="1">
      <c r="A43" s="373">
        <v>35</v>
      </c>
      <c r="B43" s="353" t="s">
        <v>909</v>
      </c>
      <c r="C43" s="374">
        <v>2702</v>
      </c>
      <c r="D43" s="357">
        <v>459</v>
      </c>
      <c r="E43" s="357">
        <v>216</v>
      </c>
      <c r="F43" s="357">
        <v>2027</v>
      </c>
      <c r="G43" s="357">
        <v>0</v>
      </c>
      <c r="H43" s="357">
        <v>0</v>
      </c>
      <c r="I43" s="376">
        <v>2702</v>
      </c>
      <c r="J43" s="376">
        <v>2702</v>
      </c>
      <c r="K43" s="376">
        <v>2702</v>
      </c>
      <c r="L43" s="376">
        <v>2702</v>
      </c>
      <c r="M43" s="357">
        <v>0</v>
      </c>
      <c r="N43" s="357">
        <v>2702</v>
      </c>
    </row>
    <row r="44" spans="1:14" ht="20.100000000000001" customHeight="1">
      <c r="A44" s="373">
        <v>36</v>
      </c>
      <c r="B44" s="353" t="s">
        <v>910</v>
      </c>
      <c r="C44" s="374">
        <v>2160</v>
      </c>
      <c r="D44" s="357">
        <v>0</v>
      </c>
      <c r="E44" s="357">
        <v>1027</v>
      </c>
      <c r="F44" s="357">
        <v>680</v>
      </c>
      <c r="G44" s="357">
        <v>340</v>
      </c>
      <c r="H44" s="357">
        <v>113</v>
      </c>
      <c r="I44" s="376">
        <v>2160</v>
      </c>
      <c r="J44" s="376">
        <v>2160</v>
      </c>
      <c r="K44" s="357">
        <v>2160</v>
      </c>
      <c r="L44" s="357">
        <v>2200</v>
      </c>
      <c r="M44" s="357">
        <v>300</v>
      </c>
      <c r="N44" s="357">
        <v>2160</v>
      </c>
    </row>
    <row r="45" spans="1:14" ht="20.100000000000001" customHeight="1">
      <c r="A45" s="373">
        <v>37</v>
      </c>
      <c r="B45" s="353" t="s">
        <v>911</v>
      </c>
      <c r="C45" s="374">
        <v>3963</v>
      </c>
      <c r="D45" s="357">
        <v>173</v>
      </c>
      <c r="E45" s="357">
        <v>194</v>
      </c>
      <c r="F45" s="357">
        <v>3596</v>
      </c>
      <c r="G45" s="357">
        <v>0</v>
      </c>
      <c r="H45" s="357">
        <v>0</v>
      </c>
      <c r="I45" s="376">
        <v>3963</v>
      </c>
      <c r="J45" s="376">
        <v>3963</v>
      </c>
      <c r="K45" s="357">
        <v>3963</v>
      </c>
      <c r="L45" s="357">
        <v>3918</v>
      </c>
      <c r="M45" s="357">
        <v>1645</v>
      </c>
      <c r="N45" s="357">
        <v>3963</v>
      </c>
    </row>
    <row r="46" spans="1:14" ht="20.100000000000001" customHeight="1">
      <c r="A46" s="373">
        <v>38</v>
      </c>
      <c r="B46" s="362" t="s">
        <v>912</v>
      </c>
      <c r="C46" s="374">
        <v>3140</v>
      </c>
      <c r="D46" s="357">
        <v>1098</v>
      </c>
      <c r="E46" s="357">
        <v>1100</v>
      </c>
      <c r="F46" s="357">
        <v>842</v>
      </c>
      <c r="G46" s="357">
        <v>60</v>
      </c>
      <c r="H46" s="357">
        <v>40</v>
      </c>
      <c r="I46" s="376">
        <v>3140</v>
      </c>
      <c r="J46" s="376">
        <v>3140</v>
      </c>
      <c r="K46" s="357">
        <v>3140</v>
      </c>
      <c r="L46" s="357">
        <v>3140</v>
      </c>
      <c r="M46" s="357">
        <v>3140</v>
      </c>
      <c r="N46" s="357">
        <v>3140</v>
      </c>
    </row>
    <row r="47" spans="1:14" ht="20.100000000000001" customHeight="1">
      <c r="A47" s="373">
        <v>39</v>
      </c>
      <c r="B47" s="353" t="s">
        <v>913</v>
      </c>
      <c r="C47" s="374">
        <v>3629</v>
      </c>
      <c r="D47" s="357">
        <v>0</v>
      </c>
      <c r="E47" s="357">
        <v>252</v>
      </c>
      <c r="F47" s="357">
        <v>3325</v>
      </c>
      <c r="G47" s="357">
        <v>52</v>
      </c>
      <c r="H47" s="357">
        <v>0</v>
      </c>
      <c r="I47" s="376">
        <v>3629</v>
      </c>
      <c r="J47" s="376">
        <v>3629</v>
      </c>
      <c r="K47" s="357">
        <v>3629</v>
      </c>
      <c r="L47" s="357">
        <v>2785</v>
      </c>
      <c r="M47" s="357">
        <v>2962</v>
      </c>
      <c r="N47" s="357">
        <v>3629</v>
      </c>
    </row>
    <row r="48" spans="1:14" ht="20.100000000000001" customHeight="1">
      <c r="A48" s="373">
        <v>40</v>
      </c>
      <c r="B48" s="353" t="s">
        <v>914</v>
      </c>
      <c r="C48" s="374">
        <v>2099</v>
      </c>
      <c r="D48" s="357">
        <v>193</v>
      </c>
      <c r="E48" s="357">
        <v>131</v>
      </c>
      <c r="F48" s="357">
        <v>1775</v>
      </c>
      <c r="G48" s="357">
        <v>0</v>
      </c>
      <c r="H48" s="357">
        <v>0</v>
      </c>
      <c r="I48" s="376">
        <v>2099</v>
      </c>
      <c r="J48" s="376">
        <v>2099</v>
      </c>
      <c r="K48" s="357">
        <v>2099</v>
      </c>
      <c r="L48" s="357">
        <v>720</v>
      </c>
      <c r="M48" s="357">
        <v>402</v>
      </c>
      <c r="N48" s="357">
        <v>2099</v>
      </c>
    </row>
    <row r="49" spans="1:14" ht="20.100000000000001" customHeight="1">
      <c r="A49" s="373">
        <v>41</v>
      </c>
      <c r="B49" s="353" t="s">
        <v>915</v>
      </c>
      <c r="C49" s="374">
        <v>2904</v>
      </c>
      <c r="D49" s="357">
        <v>0</v>
      </c>
      <c r="E49" s="357">
        <v>0</v>
      </c>
      <c r="F49" s="357">
        <v>2510</v>
      </c>
      <c r="G49" s="357">
        <v>32</v>
      </c>
      <c r="H49" s="357">
        <v>362</v>
      </c>
      <c r="I49" s="376">
        <v>2904</v>
      </c>
      <c r="J49" s="376">
        <v>2904</v>
      </c>
      <c r="K49" s="357">
        <v>2904</v>
      </c>
      <c r="L49" s="357">
        <v>1680</v>
      </c>
      <c r="M49" s="357">
        <v>148</v>
      </c>
      <c r="N49" s="357">
        <v>2904</v>
      </c>
    </row>
    <row r="50" spans="1:14" ht="20.100000000000001" customHeight="1">
      <c r="A50" s="373">
        <v>42</v>
      </c>
      <c r="B50" s="353" t="s">
        <v>916</v>
      </c>
      <c r="C50" s="374">
        <v>2118</v>
      </c>
      <c r="D50" s="357">
        <v>250</v>
      </c>
      <c r="E50" s="357">
        <v>527</v>
      </c>
      <c r="F50" s="357">
        <v>1305</v>
      </c>
      <c r="G50" s="357">
        <v>36</v>
      </c>
      <c r="H50" s="357">
        <v>0</v>
      </c>
      <c r="I50" s="376">
        <v>2118</v>
      </c>
      <c r="J50" s="376">
        <v>2118</v>
      </c>
      <c r="K50" s="357">
        <v>2118</v>
      </c>
      <c r="L50" s="357">
        <v>2118</v>
      </c>
      <c r="M50" s="357">
        <v>1688</v>
      </c>
      <c r="N50" s="357">
        <v>3908</v>
      </c>
    </row>
    <row r="51" spans="1:14" ht="20.100000000000001" customHeight="1">
      <c r="A51" s="373">
        <v>43</v>
      </c>
      <c r="B51" s="353" t="s">
        <v>917</v>
      </c>
      <c r="C51" s="374">
        <v>1265</v>
      </c>
      <c r="D51" s="357">
        <v>10</v>
      </c>
      <c r="E51" s="357">
        <v>88</v>
      </c>
      <c r="F51" s="357">
        <v>1158</v>
      </c>
      <c r="G51" s="357">
        <v>7</v>
      </c>
      <c r="H51" s="357">
        <v>22</v>
      </c>
      <c r="I51" s="376">
        <v>1265</v>
      </c>
      <c r="J51" s="376">
        <v>1265</v>
      </c>
      <c r="K51" s="357">
        <v>1265</v>
      </c>
      <c r="L51" s="357">
        <v>835</v>
      </c>
      <c r="M51" s="357">
        <v>17</v>
      </c>
      <c r="N51" s="357">
        <v>1265</v>
      </c>
    </row>
    <row r="52" spans="1:14" ht="20.100000000000001" customHeight="1">
      <c r="A52" s="373">
        <v>44</v>
      </c>
      <c r="B52" s="353" t="s">
        <v>918</v>
      </c>
      <c r="C52" s="374">
        <v>1234</v>
      </c>
      <c r="D52" s="357">
        <v>38</v>
      </c>
      <c r="E52" s="357">
        <v>82</v>
      </c>
      <c r="F52" s="357">
        <v>991</v>
      </c>
      <c r="G52" s="357">
        <v>0</v>
      </c>
      <c r="H52" s="357">
        <v>123</v>
      </c>
      <c r="I52" s="376">
        <v>1114</v>
      </c>
      <c r="J52" s="376">
        <v>179</v>
      </c>
      <c r="K52" s="357">
        <v>1234</v>
      </c>
      <c r="L52" s="357">
        <v>0</v>
      </c>
      <c r="M52" s="357">
        <v>0</v>
      </c>
      <c r="N52" s="357">
        <v>1234</v>
      </c>
    </row>
    <row r="53" spans="1:14" ht="20.100000000000001" customHeight="1">
      <c r="A53" s="373">
        <v>45</v>
      </c>
      <c r="B53" s="353" t="s">
        <v>919</v>
      </c>
      <c r="C53" s="374">
        <v>2966</v>
      </c>
      <c r="D53" s="357">
        <v>0</v>
      </c>
      <c r="E53" s="357">
        <v>279</v>
      </c>
      <c r="F53" s="357">
        <v>2687</v>
      </c>
      <c r="G53" s="357">
        <v>0</v>
      </c>
      <c r="H53" s="357">
        <v>0</v>
      </c>
      <c r="I53" s="376">
        <v>2966</v>
      </c>
      <c r="J53" s="376">
        <v>2966</v>
      </c>
      <c r="K53" s="357">
        <v>2966</v>
      </c>
      <c r="L53" s="357">
        <v>644</v>
      </c>
      <c r="M53" s="357">
        <v>459</v>
      </c>
      <c r="N53" s="357">
        <v>2966</v>
      </c>
    </row>
    <row r="54" spans="1:14" ht="20.100000000000001" customHeight="1">
      <c r="A54" s="373">
        <v>46</v>
      </c>
      <c r="B54" s="353" t="s">
        <v>920</v>
      </c>
      <c r="C54" s="374">
        <v>2275</v>
      </c>
      <c r="D54" s="357">
        <v>494</v>
      </c>
      <c r="E54" s="357">
        <v>226</v>
      </c>
      <c r="F54" s="357">
        <v>1138</v>
      </c>
      <c r="G54" s="357">
        <v>417</v>
      </c>
      <c r="H54" s="357">
        <v>0</v>
      </c>
      <c r="I54" s="376">
        <v>2275</v>
      </c>
      <c r="J54" s="376">
        <v>0</v>
      </c>
      <c r="K54" s="357">
        <v>2275</v>
      </c>
      <c r="L54" s="357">
        <v>181</v>
      </c>
      <c r="M54" s="357">
        <v>0</v>
      </c>
      <c r="N54" s="357">
        <v>2268</v>
      </c>
    </row>
    <row r="55" spans="1:14" ht="20.100000000000001" customHeight="1">
      <c r="A55" s="373">
        <v>47</v>
      </c>
      <c r="B55" s="353" t="s">
        <v>1028</v>
      </c>
      <c r="C55" s="374">
        <v>2031</v>
      </c>
      <c r="D55" s="357">
        <v>48</v>
      </c>
      <c r="E55" s="357">
        <v>13</v>
      </c>
      <c r="F55" s="357">
        <v>1970</v>
      </c>
      <c r="G55" s="357">
        <v>0</v>
      </c>
      <c r="H55" s="357">
        <v>0</v>
      </c>
      <c r="I55" s="376">
        <v>2031</v>
      </c>
      <c r="J55" s="376">
        <v>2031</v>
      </c>
      <c r="K55" s="357">
        <v>2031</v>
      </c>
      <c r="L55" s="357">
        <v>526</v>
      </c>
      <c r="M55" s="357">
        <v>502</v>
      </c>
      <c r="N55" s="357">
        <v>2031</v>
      </c>
    </row>
    <row r="56" spans="1:14" ht="20.100000000000001" customHeight="1">
      <c r="A56" s="373">
        <v>48</v>
      </c>
      <c r="B56" s="353" t="s">
        <v>1029</v>
      </c>
      <c r="C56" s="374">
        <v>2320</v>
      </c>
      <c r="D56" s="357">
        <v>49</v>
      </c>
      <c r="E56" s="357">
        <v>52</v>
      </c>
      <c r="F56" s="357">
        <v>2219</v>
      </c>
      <c r="G56" s="357">
        <v>0</v>
      </c>
      <c r="H56" s="357">
        <v>0</v>
      </c>
      <c r="I56" s="376">
        <v>302</v>
      </c>
      <c r="J56" s="376">
        <v>302</v>
      </c>
      <c r="K56" s="357">
        <v>304</v>
      </c>
      <c r="L56" s="357">
        <v>302</v>
      </c>
      <c r="M56" s="357">
        <v>130</v>
      </c>
      <c r="N56" s="357">
        <v>304</v>
      </c>
    </row>
    <row r="57" spans="1:14" ht="20.100000000000001" customHeight="1">
      <c r="A57" s="373">
        <v>49</v>
      </c>
      <c r="B57" s="353" t="s">
        <v>923</v>
      </c>
      <c r="C57" s="374">
        <v>2159</v>
      </c>
      <c r="D57" s="378">
        <v>489</v>
      </c>
      <c r="E57" s="378">
        <v>317</v>
      </c>
      <c r="F57" s="378">
        <v>1011</v>
      </c>
      <c r="G57" s="378">
        <v>0</v>
      </c>
      <c r="H57" s="378">
        <v>342</v>
      </c>
      <c r="I57" s="374">
        <v>2159</v>
      </c>
      <c r="J57" s="374">
        <v>2159</v>
      </c>
      <c r="K57" s="378">
        <v>2159</v>
      </c>
      <c r="L57" s="378">
        <v>1223</v>
      </c>
      <c r="M57" s="378">
        <v>940</v>
      </c>
      <c r="N57" s="378">
        <v>2159</v>
      </c>
    </row>
    <row r="58" spans="1:14" ht="20.100000000000001" customHeight="1">
      <c r="A58" s="373">
        <v>50</v>
      </c>
      <c r="B58" s="353" t="s">
        <v>924</v>
      </c>
      <c r="C58" s="374">
        <v>1177</v>
      </c>
      <c r="D58" s="357">
        <v>34</v>
      </c>
      <c r="E58" s="357">
        <v>0</v>
      </c>
      <c r="F58" s="357">
        <v>1064</v>
      </c>
      <c r="G58" s="357">
        <v>33</v>
      </c>
      <c r="H58" s="357">
        <v>46</v>
      </c>
      <c r="I58" s="376">
        <v>1177</v>
      </c>
      <c r="J58" s="376">
        <v>1177</v>
      </c>
      <c r="K58" s="357">
        <v>1177</v>
      </c>
      <c r="L58" s="357">
        <v>102</v>
      </c>
      <c r="M58" s="357">
        <v>64</v>
      </c>
      <c r="N58" s="357">
        <v>1572</v>
      </c>
    </row>
    <row r="59" spans="1:14" ht="20.100000000000001" customHeight="1">
      <c r="A59" s="373">
        <v>51</v>
      </c>
      <c r="B59" s="353" t="s">
        <v>925</v>
      </c>
      <c r="C59" s="374">
        <v>2750</v>
      </c>
      <c r="D59" s="357">
        <v>1472</v>
      </c>
      <c r="E59" s="357">
        <v>19</v>
      </c>
      <c r="F59" s="357">
        <v>1008</v>
      </c>
      <c r="G59" s="357">
        <v>0</v>
      </c>
      <c r="H59" s="357">
        <v>251</v>
      </c>
      <c r="I59" s="376">
        <v>2750</v>
      </c>
      <c r="J59" s="376">
        <v>2750</v>
      </c>
      <c r="K59" s="357">
        <v>2750</v>
      </c>
      <c r="L59" s="357">
        <v>2292</v>
      </c>
      <c r="M59" s="357">
        <v>1482</v>
      </c>
      <c r="N59" s="357">
        <v>2750</v>
      </c>
    </row>
    <row r="60" spans="1:14" ht="20.100000000000001" customHeight="1">
      <c r="A60" s="378"/>
      <c r="B60" s="376" t="s">
        <v>1030</v>
      </c>
      <c r="C60" s="366">
        <f t="shared" ref="C60:N60" si="0">SUM(C9:C59)</f>
        <v>112908</v>
      </c>
      <c r="D60" s="366">
        <f t="shared" si="0"/>
        <v>19982</v>
      </c>
      <c r="E60" s="366">
        <f t="shared" si="0"/>
        <v>9887</v>
      </c>
      <c r="F60" s="366">
        <f t="shared" si="0"/>
        <v>73707</v>
      </c>
      <c r="G60" s="366">
        <f t="shared" si="0"/>
        <v>2237</v>
      </c>
      <c r="H60" s="366">
        <f t="shared" si="0"/>
        <v>7095</v>
      </c>
      <c r="I60" s="379">
        <f t="shared" si="0"/>
        <v>105022</v>
      </c>
      <c r="J60" s="379">
        <f t="shared" si="0"/>
        <v>102384</v>
      </c>
      <c r="K60" s="366">
        <f t="shared" si="0"/>
        <v>109702</v>
      </c>
      <c r="L60" s="366">
        <f t="shared" si="0"/>
        <v>75438</v>
      </c>
      <c r="M60" s="366">
        <f t="shared" si="0"/>
        <v>45455</v>
      </c>
      <c r="N60" s="366">
        <f t="shared" si="0"/>
        <v>117670</v>
      </c>
    </row>
    <row r="61" spans="1:14">
      <c r="A61" s="11"/>
      <c r="B61" s="13"/>
      <c r="C61" s="13"/>
      <c r="D61" s="13"/>
      <c r="E61" s="13"/>
      <c r="F61" s="13"/>
      <c r="G61" s="13"/>
      <c r="H61" s="13"/>
      <c r="I61" s="13"/>
      <c r="J61" s="13"/>
    </row>
    <row r="62" spans="1:14">
      <c r="A62" s="11"/>
      <c r="B62" s="13"/>
      <c r="C62" s="13"/>
      <c r="D62" s="13"/>
      <c r="E62" s="13"/>
      <c r="F62" s="13"/>
      <c r="G62" s="13"/>
      <c r="H62" s="13"/>
      <c r="I62" s="13"/>
      <c r="J62" s="13"/>
    </row>
    <row r="63" spans="1:14">
      <c r="A63" s="582"/>
      <c r="B63" s="572"/>
      <c r="C63" s="572"/>
      <c r="D63" s="572"/>
      <c r="E63" s="572"/>
      <c r="F63" s="572"/>
      <c r="G63" s="572"/>
      <c r="H63" s="572"/>
      <c r="I63" s="1000" t="s">
        <v>13</v>
      </c>
      <c r="J63" s="1000"/>
    </row>
    <row r="64" spans="1:14">
      <c r="A64" s="1013" t="s">
        <v>14</v>
      </c>
      <c r="B64" s="1013"/>
      <c r="C64" s="1013"/>
      <c r="D64" s="1013"/>
      <c r="E64" s="1013"/>
      <c r="F64" s="1013"/>
      <c r="G64" s="1013"/>
      <c r="H64" s="1013"/>
      <c r="I64" s="1013"/>
      <c r="J64" s="1013"/>
    </row>
    <row r="65" spans="1:12">
      <c r="A65" s="1013" t="s">
        <v>20</v>
      </c>
      <c r="B65" s="1013"/>
      <c r="C65" s="1013"/>
      <c r="D65" s="1013"/>
      <c r="E65" s="1013"/>
      <c r="F65" s="1013"/>
      <c r="G65" s="1013"/>
      <c r="H65" s="1013"/>
      <c r="I65" s="1013"/>
      <c r="J65" s="1013"/>
    </row>
    <row r="66" spans="1:12">
      <c r="A66" s="15" t="s">
        <v>23</v>
      </c>
      <c r="B66" s="15"/>
      <c r="C66" s="15"/>
      <c r="D66" s="15"/>
      <c r="E66" s="15"/>
      <c r="F66" s="15"/>
      <c r="G66" s="582"/>
      <c r="H66" s="990" t="s">
        <v>24</v>
      </c>
      <c r="I66" s="990"/>
      <c r="J66" s="582"/>
    </row>
    <row r="77" spans="1:12">
      <c r="H77" s="1253" t="s">
        <v>13</v>
      </c>
      <c r="I77" s="1253"/>
      <c r="J77" s="1253"/>
      <c r="K77" s="1253"/>
      <c r="L77" s="1253"/>
    </row>
    <row r="78" spans="1:12">
      <c r="H78" s="1253" t="s">
        <v>14</v>
      </c>
      <c r="I78" s="1253"/>
      <c r="J78" s="1253"/>
      <c r="K78" s="1253"/>
      <c r="L78" s="1253"/>
    </row>
    <row r="79" spans="1:12" ht="76.5" customHeight="1">
      <c r="J79" s="1253" t="s">
        <v>88</v>
      </c>
      <c r="K79" s="1253"/>
    </row>
    <row r="80" spans="1:12">
      <c r="K80" s="381" t="s">
        <v>85</v>
      </c>
    </row>
  </sheetData>
  <mergeCells count="19">
    <mergeCell ref="A1:K1"/>
    <mergeCell ref="A2:K2"/>
    <mergeCell ref="A4:H4"/>
    <mergeCell ref="I63:J63"/>
    <mergeCell ref="A64:J64"/>
    <mergeCell ref="A6:A7"/>
    <mergeCell ref="B6:B7"/>
    <mergeCell ref="C6:C7"/>
    <mergeCell ref="D6:H6"/>
    <mergeCell ref="I6:I7"/>
    <mergeCell ref="J6:J7"/>
    <mergeCell ref="K6:N6"/>
    <mergeCell ref="J79:K79"/>
    <mergeCell ref="A5:C5"/>
    <mergeCell ref="A65:J65"/>
    <mergeCell ref="H66:I66"/>
    <mergeCell ref="H77:L77"/>
    <mergeCell ref="H78:L78"/>
    <mergeCell ref="L5:N5"/>
  </mergeCells>
  <printOptions horizontalCentered="1"/>
  <pageMargins left="0.70866141732283505" right="0.70866141732283505" top="0.23622047244094499" bottom="0" header="0.31496062992126" footer="0.31496062992126"/>
  <pageSetup paperSize="9" scale="75" orientation="landscape" r:id="rId1"/>
  <rowBreaks count="1" manualBreakCount="1">
    <brk id="33" max="1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66"/>
  <sheetViews>
    <sheetView zoomScale="115" zoomScaleNormal="115" zoomScaleSheetLayoutView="120" workbookViewId="0">
      <pane ySplit="7" topLeftCell="A50" activePane="bottomLeft" state="frozen"/>
      <selection pane="bottomLeft" activeCell="D68" sqref="D68"/>
    </sheetView>
  </sheetViews>
  <sheetFormatPr defaultRowHeight="12.75"/>
  <cols>
    <col min="1" max="1" width="8.28515625" style="343" customWidth="1"/>
    <col min="2" max="2" width="27.28515625" style="343" customWidth="1"/>
    <col min="3" max="3" width="16.7109375" style="343" customWidth="1"/>
    <col min="4" max="4" width="12.5703125" style="343" customWidth="1"/>
    <col min="5" max="5" width="13" style="343" customWidth="1"/>
    <col min="6" max="6" width="14.7109375" style="343" customWidth="1"/>
    <col min="7" max="7" width="13.5703125" style="343" customWidth="1"/>
    <col min="8" max="8" width="15.5703125" style="343" customWidth="1"/>
    <col min="9" max="16384" width="9.140625" style="343"/>
  </cols>
  <sheetData>
    <row r="1" spans="1:8" ht="18">
      <c r="A1" s="1210" t="s">
        <v>0</v>
      </c>
      <c r="B1" s="1210"/>
      <c r="C1" s="1210"/>
      <c r="D1" s="1210"/>
      <c r="E1" s="1210"/>
      <c r="F1" s="1210"/>
      <c r="G1" s="1210"/>
      <c r="H1" s="367" t="s">
        <v>1060</v>
      </c>
    </row>
    <row r="2" spans="1:8" ht="21">
      <c r="A2" s="1211" t="s">
        <v>734</v>
      </c>
      <c r="B2" s="1211"/>
      <c r="C2" s="1211"/>
      <c r="D2" s="1211"/>
      <c r="E2" s="1211"/>
      <c r="F2" s="1211"/>
      <c r="G2" s="1211"/>
    </row>
    <row r="3" spans="1:8" ht="15">
      <c r="A3" s="344"/>
      <c r="B3" s="344"/>
      <c r="C3" s="344"/>
      <c r="D3" s="344"/>
      <c r="E3" s="344"/>
      <c r="F3" s="344"/>
      <c r="G3" s="344"/>
    </row>
    <row r="4" spans="1:8" ht="18">
      <c r="A4" s="1210" t="s">
        <v>1061</v>
      </c>
      <c r="B4" s="1210"/>
      <c r="C4" s="1210"/>
      <c r="D4" s="1210"/>
      <c r="E4" s="1210"/>
      <c r="F4" s="1210"/>
      <c r="G4" s="1210"/>
    </row>
    <row r="5" spans="1:8" ht="15">
      <c r="A5" s="345" t="s">
        <v>1034</v>
      </c>
      <c r="B5" s="345"/>
      <c r="C5" s="345"/>
      <c r="D5" s="345"/>
      <c r="E5" s="345"/>
      <c r="F5" s="345"/>
      <c r="G5" s="1212" t="s">
        <v>814</v>
      </c>
      <c r="H5" s="1212"/>
    </row>
    <row r="6" spans="1:8" ht="21.75" customHeight="1">
      <c r="A6" s="1214" t="s">
        <v>2</v>
      </c>
      <c r="B6" s="1214" t="s">
        <v>1062</v>
      </c>
      <c r="C6" s="1118" t="s">
        <v>39</v>
      </c>
      <c r="D6" s="1118" t="s">
        <v>1063</v>
      </c>
      <c r="E6" s="1118"/>
      <c r="F6" s="1118" t="s">
        <v>1064</v>
      </c>
      <c r="G6" s="1118"/>
      <c r="H6" s="1214" t="s">
        <v>226</v>
      </c>
    </row>
    <row r="7" spans="1:8" ht="25.5" customHeight="1">
      <c r="A7" s="1214"/>
      <c r="B7" s="1214"/>
      <c r="C7" s="1118"/>
      <c r="D7" s="346" t="s">
        <v>1065</v>
      </c>
      <c r="E7" s="346" t="s">
        <v>1066</v>
      </c>
      <c r="F7" s="370" t="s">
        <v>1067</v>
      </c>
      <c r="G7" s="346" t="s">
        <v>1068</v>
      </c>
      <c r="H7" s="1214"/>
    </row>
    <row r="8" spans="1:8" ht="15">
      <c r="A8" s="348" t="s">
        <v>260</v>
      </c>
      <c r="B8" s="348" t="s">
        <v>261</v>
      </c>
      <c r="C8" s="348" t="s">
        <v>262</v>
      </c>
      <c r="D8" s="348" t="s">
        <v>263</v>
      </c>
      <c r="E8" s="348" t="s">
        <v>264</v>
      </c>
      <c r="F8" s="348" t="s">
        <v>265</v>
      </c>
      <c r="G8" s="348" t="s">
        <v>266</v>
      </c>
      <c r="H8" s="348">
        <v>8</v>
      </c>
    </row>
    <row r="9" spans="1:8" ht="15">
      <c r="A9" s="8">
        <v>1</v>
      </c>
      <c r="B9" s="458">
        <v>0</v>
      </c>
      <c r="C9" s="458" t="s">
        <v>1036</v>
      </c>
      <c r="D9" s="354">
        <v>0</v>
      </c>
      <c r="E9" s="354">
        <v>0</v>
      </c>
      <c r="F9" s="354">
        <v>0</v>
      </c>
      <c r="G9" s="354">
        <v>0</v>
      </c>
      <c r="H9" s="354">
        <v>0</v>
      </c>
    </row>
    <row r="10" spans="1:8" ht="15">
      <c r="A10" s="8">
        <v>2</v>
      </c>
      <c r="B10" s="458">
        <v>0</v>
      </c>
      <c r="C10" s="458" t="s">
        <v>876</v>
      </c>
      <c r="D10" s="354">
        <v>0</v>
      </c>
      <c r="E10" s="354">
        <v>0</v>
      </c>
      <c r="F10" s="354">
        <v>0</v>
      </c>
      <c r="G10" s="354">
        <v>0</v>
      </c>
      <c r="H10" s="354">
        <v>0</v>
      </c>
    </row>
    <row r="11" spans="1:8" ht="15">
      <c r="A11" s="8">
        <v>3</v>
      </c>
      <c r="B11" s="458">
        <v>0</v>
      </c>
      <c r="C11" s="458" t="s">
        <v>1020</v>
      </c>
      <c r="D11" s="354">
        <v>0</v>
      </c>
      <c r="E11" s="354">
        <v>0</v>
      </c>
      <c r="F11" s="354">
        <v>0</v>
      </c>
      <c r="G11" s="354">
        <v>0</v>
      </c>
      <c r="H11" s="354">
        <v>0</v>
      </c>
    </row>
    <row r="12" spans="1:8" ht="15">
      <c r="A12" s="8">
        <v>4</v>
      </c>
      <c r="B12" s="458">
        <v>0</v>
      </c>
      <c r="C12" s="458" t="s">
        <v>878</v>
      </c>
      <c r="D12" s="354">
        <v>0</v>
      </c>
      <c r="E12" s="354">
        <v>0</v>
      </c>
      <c r="F12" s="354">
        <v>0</v>
      </c>
      <c r="G12" s="354">
        <v>0</v>
      </c>
      <c r="H12" s="354">
        <v>0</v>
      </c>
    </row>
    <row r="13" spans="1:8" ht="15">
      <c r="A13" s="8">
        <v>5</v>
      </c>
      <c r="B13" s="460">
        <v>0</v>
      </c>
      <c r="C13" s="460" t="s">
        <v>879</v>
      </c>
      <c r="D13" s="354">
        <v>0</v>
      </c>
      <c r="E13" s="354">
        <v>0</v>
      </c>
      <c r="F13" s="354">
        <v>0</v>
      </c>
      <c r="G13" s="354">
        <v>0</v>
      </c>
      <c r="H13" s="354">
        <v>0</v>
      </c>
    </row>
    <row r="14" spans="1:8" ht="15">
      <c r="A14" s="8">
        <v>6</v>
      </c>
      <c r="B14" s="460">
        <v>0</v>
      </c>
      <c r="C14" s="460" t="s">
        <v>880</v>
      </c>
      <c r="D14" s="354">
        <v>0</v>
      </c>
      <c r="E14" s="354">
        <v>0</v>
      </c>
      <c r="F14" s="354">
        <v>0</v>
      </c>
      <c r="G14" s="354">
        <v>0</v>
      </c>
      <c r="H14" s="354">
        <v>0</v>
      </c>
    </row>
    <row r="15" spans="1:8" ht="15">
      <c r="A15" s="8">
        <v>7</v>
      </c>
      <c r="B15" s="460">
        <v>0</v>
      </c>
      <c r="C15" s="460" t="s">
        <v>881</v>
      </c>
      <c r="D15" s="354">
        <v>0</v>
      </c>
      <c r="E15" s="354">
        <v>0</v>
      </c>
      <c r="F15" s="354">
        <v>0</v>
      </c>
      <c r="G15" s="354">
        <v>0</v>
      </c>
      <c r="H15" s="354">
        <v>0</v>
      </c>
    </row>
    <row r="16" spans="1:8" ht="15">
      <c r="A16" s="8">
        <v>8</v>
      </c>
      <c r="B16" s="460">
        <v>0</v>
      </c>
      <c r="C16" s="460" t="s">
        <v>882</v>
      </c>
      <c r="D16" s="354">
        <v>0</v>
      </c>
      <c r="E16" s="354">
        <v>0</v>
      </c>
      <c r="F16" s="354">
        <v>0</v>
      </c>
      <c r="G16" s="354">
        <v>0</v>
      </c>
      <c r="H16" s="354">
        <v>0</v>
      </c>
    </row>
    <row r="17" spans="1:9" ht="39.75" customHeight="1">
      <c r="A17" s="503">
        <v>9</v>
      </c>
      <c r="B17" s="460" t="s">
        <v>1069</v>
      </c>
      <c r="C17" s="460" t="s">
        <v>883</v>
      </c>
      <c r="D17" s="383">
        <v>3</v>
      </c>
      <c r="E17" s="383">
        <v>3</v>
      </c>
      <c r="F17" s="383" t="s">
        <v>1070</v>
      </c>
      <c r="G17" s="383" t="s">
        <v>1071</v>
      </c>
      <c r="H17" s="383" t="s">
        <v>1072</v>
      </c>
    </row>
    <row r="18" spans="1:9" ht="14.25">
      <c r="A18" s="8">
        <v>10</v>
      </c>
      <c r="B18" s="460">
        <v>0</v>
      </c>
      <c r="C18" s="460" t="s">
        <v>884</v>
      </c>
      <c r="D18" s="383">
        <v>0</v>
      </c>
      <c r="E18" s="383">
        <v>0</v>
      </c>
      <c r="F18" s="383">
        <v>0</v>
      </c>
      <c r="G18" s="383">
        <v>0</v>
      </c>
      <c r="H18" s="383">
        <v>0</v>
      </c>
    </row>
    <row r="19" spans="1:9" ht="14.25">
      <c r="A19" s="8">
        <v>11</v>
      </c>
      <c r="B19" s="460">
        <v>0</v>
      </c>
      <c r="C19" s="460" t="s">
        <v>885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</row>
    <row r="20" spans="1:9" ht="14.25">
      <c r="A20" s="8">
        <v>12</v>
      </c>
      <c r="B20" s="460">
        <v>0</v>
      </c>
      <c r="C20" s="460" t="s">
        <v>886</v>
      </c>
      <c r="D20" s="383">
        <v>0</v>
      </c>
      <c r="E20" s="383">
        <v>0</v>
      </c>
      <c r="F20" s="383">
        <v>0</v>
      </c>
      <c r="G20" s="383">
        <v>0</v>
      </c>
      <c r="H20" s="383">
        <v>0</v>
      </c>
    </row>
    <row r="21" spans="1:9" ht="14.25">
      <c r="A21" s="8">
        <v>13</v>
      </c>
      <c r="B21" s="460">
        <v>0</v>
      </c>
      <c r="C21" s="460" t="s">
        <v>887</v>
      </c>
      <c r="D21" s="383">
        <v>0</v>
      </c>
      <c r="E21" s="383">
        <v>0</v>
      </c>
      <c r="F21" s="383">
        <v>0</v>
      </c>
      <c r="G21" s="383">
        <v>0</v>
      </c>
      <c r="H21" s="383">
        <v>0</v>
      </c>
      <c r="I21" s="358" t="s">
        <v>401</v>
      </c>
    </row>
    <row r="22" spans="1:9" ht="14.25">
      <c r="A22" s="8">
        <v>14</v>
      </c>
      <c r="B22" s="460">
        <v>0</v>
      </c>
      <c r="C22" s="460" t="s">
        <v>888</v>
      </c>
      <c r="D22" s="383">
        <v>0</v>
      </c>
      <c r="E22" s="383">
        <v>0</v>
      </c>
      <c r="F22" s="383">
        <v>0</v>
      </c>
      <c r="G22" s="383">
        <v>0</v>
      </c>
      <c r="H22" s="383">
        <v>0</v>
      </c>
    </row>
    <row r="23" spans="1:9" ht="14.25">
      <c r="A23" s="8">
        <v>15</v>
      </c>
      <c r="B23" s="460">
        <v>0</v>
      </c>
      <c r="C23" s="460" t="s">
        <v>889</v>
      </c>
      <c r="D23" s="383">
        <v>0</v>
      </c>
      <c r="E23" s="383">
        <v>0</v>
      </c>
      <c r="F23" s="383">
        <v>0</v>
      </c>
      <c r="G23" s="383">
        <v>0</v>
      </c>
      <c r="H23" s="383">
        <v>0</v>
      </c>
    </row>
    <row r="24" spans="1:9" ht="14.25">
      <c r="A24" s="8">
        <v>16</v>
      </c>
      <c r="B24" s="460">
        <v>0</v>
      </c>
      <c r="C24" s="460" t="s">
        <v>890</v>
      </c>
      <c r="D24" s="383">
        <v>0</v>
      </c>
      <c r="E24" s="383">
        <v>0</v>
      </c>
      <c r="F24" s="383">
        <v>0</v>
      </c>
      <c r="G24" s="383">
        <v>0</v>
      </c>
      <c r="H24" s="383">
        <v>0</v>
      </c>
    </row>
    <row r="25" spans="1:9" ht="14.25">
      <c r="A25" s="8">
        <v>17</v>
      </c>
      <c r="B25" s="460">
        <v>0</v>
      </c>
      <c r="C25" s="460" t="s">
        <v>891</v>
      </c>
      <c r="D25" s="383">
        <v>0</v>
      </c>
      <c r="E25" s="383">
        <v>0</v>
      </c>
      <c r="F25" s="383">
        <v>0</v>
      </c>
      <c r="G25" s="383">
        <v>0</v>
      </c>
      <c r="H25" s="383">
        <v>0</v>
      </c>
    </row>
    <row r="26" spans="1:9" ht="14.25">
      <c r="A26" s="8">
        <v>18</v>
      </c>
      <c r="B26" s="460">
        <v>0</v>
      </c>
      <c r="C26" s="460" t="s">
        <v>892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</row>
    <row r="27" spans="1:9" ht="14.25">
      <c r="A27" s="8">
        <v>19</v>
      </c>
      <c r="B27" s="460">
        <v>0</v>
      </c>
      <c r="C27" s="460" t="s">
        <v>893</v>
      </c>
      <c r="D27" s="383">
        <v>0</v>
      </c>
      <c r="E27" s="383">
        <v>0</v>
      </c>
      <c r="F27" s="383">
        <v>0</v>
      </c>
      <c r="G27" s="383">
        <v>0</v>
      </c>
      <c r="H27" s="383">
        <v>0</v>
      </c>
    </row>
    <row r="28" spans="1:9" ht="14.25">
      <c r="A28" s="8">
        <v>20</v>
      </c>
      <c r="B28" s="460">
        <v>0</v>
      </c>
      <c r="C28" s="460" t="s">
        <v>894</v>
      </c>
      <c r="D28" s="383">
        <v>0</v>
      </c>
      <c r="E28" s="383">
        <v>0</v>
      </c>
      <c r="F28" s="383">
        <v>0</v>
      </c>
      <c r="G28" s="383">
        <v>0</v>
      </c>
      <c r="H28" s="383">
        <v>0</v>
      </c>
    </row>
    <row r="29" spans="1:9" ht="14.25">
      <c r="A29" s="8">
        <v>21</v>
      </c>
      <c r="B29" s="460">
        <v>0</v>
      </c>
      <c r="C29" s="460" t="s">
        <v>895</v>
      </c>
      <c r="D29" s="383">
        <v>0</v>
      </c>
      <c r="E29" s="383">
        <v>0</v>
      </c>
      <c r="F29" s="383">
        <v>0</v>
      </c>
      <c r="G29" s="383">
        <v>0</v>
      </c>
      <c r="H29" s="383">
        <v>0</v>
      </c>
      <c r="I29" s="343">
        <v>0</v>
      </c>
    </row>
    <row r="30" spans="1:9" ht="14.25">
      <c r="A30" s="8">
        <v>22</v>
      </c>
      <c r="B30" s="460">
        <v>0</v>
      </c>
      <c r="C30" s="460" t="s">
        <v>896</v>
      </c>
      <c r="D30" s="383">
        <v>0</v>
      </c>
      <c r="E30" s="383">
        <v>0</v>
      </c>
      <c r="F30" s="383">
        <v>0</v>
      </c>
      <c r="G30" s="383">
        <v>0</v>
      </c>
      <c r="H30" s="383">
        <v>0</v>
      </c>
    </row>
    <row r="31" spans="1:9" ht="14.25">
      <c r="A31" s="8">
        <v>23</v>
      </c>
      <c r="B31" s="460">
        <v>0</v>
      </c>
      <c r="C31" s="460" t="s">
        <v>897</v>
      </c>
      <c r="D31" s="383">
        <v>0</v>
      </c>
      <c r="E31" s="383">
        <v>0</v>
      </c>
      <c r="F31" s="383">
        <v>0</v>
      </c>
      <c r="G31" s="383">
        <v>0</v>
      </c>
      <c r="H31" s="383">
        <v>0</v>
      </c>
    </row>
    <row r="32" spans="1:9" ht="14.25">
      <c r="A32" s="8">
        <v>24</v>
      </c>
      <c r="B32" s="460">
        <v>0</v>
      </c>
      <c r="C32" s="460" t="s">
        <v>898</v>
      </c>
      <c r="D32" s="383">
        <v>0</v>
      </c>
      <c r="E32" s="383">
        <v>0</v>
      </c>
      <c r="F32" s="383">
        <v>0</v>
      </c>
      <c r="G32" s="383">
        <v>0</v>
      </c>
      <c r="H32" s="383">
        <v>0</v>
      </c>
    </row>
    <row r="33" spans="1:8" ht="14.25">
      <c r="A33" s="8">
        <v>25</v>
      </c>
      <c r="B33" s="460">
        <v>0</v>
      </c>
      <c r="C33" s="460" t="s">
        <v>899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</row>
    <row r="34" spans="1:8" ht="14.25">
      <c r="A34" s="8">
        <v>26</v>
      </c>
      <c r="B34" s="460">
        <v>0</v>
      </c>
      <c r="C34" s="460" t="s">
        <v>900</v>
      </c>
      <c r="D34" s="383">
        <v>0</v>
      </c>
      <c r="E34" s="383">
        <v>0</v>
      </c>
      <c r="F34" s="383">
        <v>0</v>
      </c>
      <c r="G34" s="383">
        <v>0</v>
      </c>
      <c r="H34" s="383">
        <v>0</v>
      </c>
    </row>
    <row r="35" spans="1:8" ht="14.25">
      <c r="A35" s="8">
        <v>27</v>
      </c>
      <c r="B35" s="460">
        <v>0</v>
      </c>
      <c r="C35" s="460" t="s">
        <v>901</v>
      </c>
      <c r="D35" s="383">
        <v>0</v>
      </c>
      <c r="E35" s="383">
        <v>0</v>
      </c>
      <c r="F35" s="383">
        <v>0</v>
      </c>
      <c r="G35" s="383">
        <v>0</v>
      </c>
      <c r="H35" s="383">
        <v>0</v>
      </c>
    </row>
    <row r="36" spans="1:8" ht="14.25">
      <c r="A36" s="8">
        <v>28</v>
      </c>
      <c r="B36" s="460">
        <v>0</v>
      </c>
      <c r="C36" s="460" t="s">
        <v>902</v>
      </c>
      <c r="D36" s="383">
        <v>0</v>
      </c>
      <c r="E36" s="383">
        <v>0</v>
      </c>
      <c r="F36" s="383">
        <v>0</v>
      </c>
      <c r="G36" s="383">
        <v>0</v>
      </c>
      <c r="H36" s="383">
        <v>0</v>
      </c>
    </row>
    <row r="37" spans="1:8" ht="14.25">
      <c r="A37" s="8">
        <v>29</v>
      </c>
      <c r="B37" s="460">
        <v>0</v>
      </c>
      <c r="C37" s="460" t="s">
        <v>903</v>
      </c>
      <c r="D37" s="383">
        <v>0</v>
      </c>
      <c r="E37" s="383">
        <v>0</v>
      </c>
      <c r="F37" s="383">
        <v>0</v>
      </c>
      <c r="G37" s="383">
        <v>0</v>
      </c>
      <c r="H37" s="383">
        <v>0</v>
      </c>
    </row>
    <row r="38" spans="1:8" ht="14.25">
      <c r="A38" s="8">
        <v>30</v>
      </c>
      <c r="B38" s="460">
        <v>0</v>
      </c>
      <c r="C38" s="460" t="s">
        <v>904</v>
      </c>
      <c r="D38" s="383">
        <v>0</v>
      </c>
      <c r="E38" s="383">
        <v>0</v>
      </c>
      <c r="F38" s="383">
        <v>0</v>
      </c>
      <c r="G38" s="383">
        <v>0</v>
      </c>
      <c r="H38" s="383">
        <v>0</v>
      </c>
    </row>
    <row r="39" spans="1:8" ht="14.25">
      <c r="A39" s="8">
        <v>31</v>
      </c>
      <c r="B39" s="460">
        <v>0</v>
      </c>
      <c r="C39" s="460" t="s">
        <v>905</v>
      </c>
      <c r="D39" s="383">
        <v>0</v>
      </c>
      <c r="E39" s="383">
        <v>0</v>
      </c>
      <c r="F39" s="383">
        <v>0</v>
      </c>
      <c r="G39" s="383">
        <v>0</v>
      </c>
      <c r="H39" s="383">
        <v>0</v>
      </c>
    </row>
    <row r="40" spans="1:8" ht="14.25">
      <c r="A40" s="8">
        <v>32</v>
      </c>
      <c r="B40" s="460">
        <v>0</v>
      </c>
      <c r="C40" s="460" t="s">
        <v>906</v>
      </c>
      <c r="D40" s="383">
        <v>0</v>
      </c>
      <c r="E40" s="383">
        <v>0</v>
      </c>
      <c r="F40" s="383">
        <v>0</v>
      </c>
      <c r="G40" s="383">
        <v>0</v>
      </c>
      <c r="H40" s="383">
        <v>0</v>
      </c>
    </row>
    <row r="41" spans="1:8" ht="14.25">
      <c r="A41" s="8">
        <v>33</v>
      </c>
      <c r="B41" s="460">
        <v>0</v>
      </c>
      <c r="C41" s="460" t="s">
        <v>907</v>
      </c>
      <c r="D41" s="383">
        <v>0</v>
      </c>
      <c r="E41" s="383">
        <v>0</v>
      </c>
      <c r="F41" s="383">
        <v>0</v>
      </c>
      <c r="G41" s="383">
        <v>0</v>
      </c>
      <c r="H41" s="383">
        <v>0</v>
      </c>
    </row>
    <row r="42" spans="1:8" ht="14.25">
      <c r="A42" s="8">
        <v>34</v>
      </c>
      <c r="B42" s="460">
        <v>0</v>
      </c>
      <c r="C42" s="460" t="s">
        <v>908</v>
      </c>
      <c r="D42" s="383">
        <v>0</v>
      </c>
      <c r="E42" s="383">
        <v>0</v>
      </c>
      <c r="F42" s="383">
        <v>0</v>
      </c>
      <c r="G42" s="383">
        <v>0</v>
      </c>
      <c r="H42" s="383">
        <v>0</v>
      </c>
    </row>
    <row r="43" spans="1:8" ht="14.25">
      <c r="A43" s="8">
        <v>35</v>
      </c>
      <c r="B43" s="460">
        <v>0</v>
      </c>
      <c r="C43" s="460" t="s">
        <v>909</v>
      </c>
      <c r="D43" s="383">
        <v>0</v>
      </c>
      <c r="E43" s="383">
        <v>0</v>
      </c>
      <c r="F43" s="383">
        <v>0</v>
      </c>
      <c r="G43" s="383">
        <v>0</v>
      </c>
      <c r="H43" s="383">
        <v>0</v>
      </c>
    </row>
    <row r="44" spans="1:8" ht="14.25">
      <c r="A44" s="8">
        <v>36</v>
      </c>
      <c r="B44" s="460">
        <v>0</v>
      </c>
      <c r="C44" s="460" t="s">
        <v>910</v>
      </c>
      <c r="D44" s="383">
        <v>0</v>
      </c>
      <c r="E44" s="383">
        <v>0</v>
      </c>
      <c r="F44" s="383">
        <v>0</v>
      </c>
      <c r="G44" s="383">
        <v>0</v>
      </c>
      <c r="H44" s="383">
        <v>0</v>
      </c>
    </row>
    <row r="45" spans="1:8" ht="14.25">
      <c r="A45" s="8">
        <v>37</v>
      </c>
      <c r="B45" s="460">
        <v>0</v>
      </c>
      <c r="C45" s="460" t="s">
        <v>911</v>
      </c>
      <c r="D45" s="383">
        <v>0</v>
      </c>
      <c r="E45" s="383">
        <v>0</v>
      </c>
      <c r="F45" s="383">
        <v>0</v>
      </c>
      <c r="G45" s="383">
        <v>0</v>
      </c>
      <c r="H45" s="383">
        <v>0</v>
      </c>
    </row>
    <row r="46" spans="1:8" ht="14.25">
      <c r="A46" s="8">
        <v>38</v>
      </c>
      <c r="B46" s="460">
        <v>0</v>
      </c>
      <c r="C46" s="460" t="s">
        <v>912</v>
      </c>
      <c r="D46" s="383">
        <v>0</v>
      </c>
      <c r="E46" s="383">
        <v>0</v>
      </c>
      <c r="F46" s="383">
        <v>0</v>
      </c>
      <c r="G46" s="383">
        <v>0</v>
      </c>
      <c r="H46" s="383">
        <v>0</v>
      </c>
    </row>
    <row r="47" spans="1:8" ht="14.25">
      <c r="A47" s="8">
        <v>39</v>
      </c>
      <c r="B47" s="460">
        <v>0</v>
      </c>
      <c r="C47" s="460" t="s">
        <v>913</v>
      </c>
      <c r="D47" s="383">
        <v>0</v>
      </c>
      <c r="E47" s="383">
        <v>0</v>
      </c>
      <c r="F47" s="383">
        <v>0</v>
      </c>
      <c r="G47" s="383">
        <v>0</v>
      </c>
      <c r="H47" s="383">
        <v>0</v>
      </c>
    </row>
    <row r="48" spans="1:8" ht="14.25">
      <c r="A48" s="8">
        <v>40</v>
      </c>
      <c r="B48" s="460">
        <v>0</v>
      </c>
      <c r="C48" s="460" t="s">
        <v>914</v>
      </c>
      <c r="D48" s="383">
        <v>0</v>
      </c>
      <c r="E48" s="383">
        <v>0</v>
      </c>
      <c r="F48" s="383">
        <v>0</v>
      </c>
      <c r="G48" s="383">
        <v>0</v>
      </c>
      <c r="H48" s="383">
        <v>0</v>
      </c>
    </row>
    <row r="49" spans="1:8" ht="14.25">
      <c r="A49" s="8">
        <v>41</v>
      </c>
      <c r="B49" s="460">
        <v>0</v>
      </c>
      <c r="C49" s="460" t="s">
        <v>915</v>
      </c>
      <c r="D49" s="383">
        <v>0</v>
      </c>
      <c r="E49" s="383">
        <v>0</v>
      </c>
      <c r="F49" s="383">
        <v>0</v>
      </c>
      <c r="G49" s="383">
        <v>0</v>
      </c>
      <c r="H49" s="383">
        <v>0</v>
      </c>
    </row>
    <row r="50" spans="1:8" ht="14.25">
      <c r="A50" s="8">
        <v>42</v>
      </c>
      <c r="B50" s="460">
        <v>0</v>
      </c>
      <c r="C50" s="460" t="s">
        <v>916</v>
      </c>
      <c r="D50" s="383">
        <v>0</v>
      </c>
      <c r="E50" s="383">
        <v>0</v>
      </c>
      <c r="F50" s="383">
        <v>0</v>
      </c>
      <c r="G50" s="383">
        <v>0</v>
      </c>
      <c r="H50" s="383">
        <v>0</v>
      </c>
    </row>
    <row r="51" spans="1:8" ht="14.25">
      <c r="A51" s="8">
        <v>43</v>
      </c>
      <c r="B51" s="460">
        <v>0</v>
      </c>
      <c r="C51" s="460" t="s">
        <v>917</v>
      </c>
      <c r="D51" s="383">
        <v>0</v>
      </c>
      <c r="E51" s="383">
        <v>0</v>
      </c>
      <c r="F51" s="383">
        <v>0</v>
      </c>
      <c r="G51" s="383">
        <v>0</v>
      </c>
      <c r="H51" s="383">
        <v>0</v>
      </c>
    </row>
    <row r="52" spans="1:8" ht="14.25">
      <c r="A52" s="8">
        <v>44</v>
      </c>
      <c r="B52" s="460">
        <v>0</v>
      </c>
      <c r="C52" s="460" t="s">
        <v>918</v>
      </c>
      <c r="D52" s="383">
        <v>0</v>
      </c>
      <c r="E52" s="383">
        <v>0</v>
      </c>
      <c r="F52" s="383">
        <v>0</v>
      </c>
      <c r="G52" s="383">
        <v>0</v>
      </c>
      <c r="H52" s="383">
        <v>0</v>
      </c>
    </row>
    <row r="53" spans="1:8" ht="14.25">
      <c r="A53" s="8">
        <v>45</v>
      </c>
      <c r="B53" s="460">
        <v>0</v>
      </c>
      <c r="C53" s="460" t="s">
        <v>919</v>
      </c>
      <c r="D53" s="383">
        <v>0</v>
      </c>
      <c r="E53" s="383">
        <v>0</v>
      </c>
      <c r="F53" s="383">
        <v>0</v>
      </c>
      <c r="G53" s="383">
        <v>0</v>
      </c>
      <c r="H53" s="383">
        <v>0</v>
      </c>
    </row>
    <row r="54" spans="1:8" ht="14.25">
      <c r="A54" s="8">
        <v>46</v>
      </c>
      <c r="B54" s="460">
        <v>0</v>
      </c>
      <c r="C54" s="460" t="s">
        <v>920</v>
      </c>
      <c r="D54" s="383">
        <v>0</v>
      </c>
      <c r="E54" s="383">
        <v>0</v>
      </c>
      <c r="F54" s="383">
        <v>0</v>
      </c>
      <c r="G54" s="383">
        <v>0</v>
      </c>
      <c r="H54" s="383">
        <v>0</v>
      </c>
    </row>
    <row r="55" spans="1:8" ht="14.25">
      <c r="A55" s="8">
        <v>47</v>
      </c>
      <c r="B55" s="460">
        <v>0</v>
      </c>
      <c r="C55" s="460" t="s">
        <v>921</v>
      </c>
      <c r="D55" s="383">
        <v>0</v>
      </c>
      <c r="E55" s="383">
        <v>0</v>
      </c>
      <c r="F55" s="383">
        <v>0</v>
      </c>
      <c r="G55" s="383">
        <v>0</v>
      </c>
      <c r="H55" s="383">
        <v>0</v>
      </c>
    </row>
    <row r="56" spans="1:8" ht="14.25">
      <c r="A56" s="8">
        <v>48</v>
      </c>
      <c r="B56" s="460">
        <v>0</v>
      </c>
      <c r="C56" s="460" t="s">
        <v>922</v>
      </c>
      <c r="D56" s="383">
        <v>0</v>
      </c>
      <c r="E56" s="383">
        <v>0</v>
      </c>
      <c r="F56" s="383">
        <v>0</v>
      </c>
      <c r="G56" s="383">
        <v>0</v>
      </c>
      <c r="H56" s="383">
        <v>0</v>
      </c>
    </row>
    <row r="57" spans="1:8" ht="14.25">
      <c r="A57" s="8">
        <v>49</v>
      </c>
      <c r="B57" s="460">
        <v>0</v>
      </c>
      <c r="C57" s="460" t="s">
        <v>923</v>
      </c>
      <c r="D57" s="383">
        <v>0</v>
      </c>
      <c r="E57" s="383">
        <v>0</v>
      </c>
      <c r="F57" s="383">
        <v>0</v>
      </c>
      <c r="G57" s="383">
        <v>0</v>
      </c>
      <c r="H57" s="383">
        <v>0</v>
      </c>
    </row>
    <row r="58" spans="1:8" ht="14.25">
      <c r="A58" s="8">
        <v>50</v>
      </c>
      <c r="B58" s="460">
        <v>0</v>
      </c>
      <c r="C58" s="460" t="s">
        <v>924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</row>
    <row r="59" spans="1:8" ht="14.25">
      <c r="A59" s="8">
        <v>51</v>
      </c>
      <c r="B59" s="460">
        <v>0</v>
      </c>
      <c r="C59" s="460" t="s">
        <v>925</v>
      </c>
      <c r="D59" s="383">
        <v>0</v>
      </c>
      <c r="E59" s="383">
        <v>0</v>
      </c>
      <c r="F59" s="383">
        <v>0</v>
      </c>
      <c r="G59" s="383">
        <v>0</v>
      </c>
      <c r="H59" s="383">
        <v>0</v>
      </c>
    </row>
    <row r="60" spans="1:8">
      <c r="A60" s="349" t="s">
        <v>19</v>
      </c>
      <c r="B60" s="504"/>
      <c r="C60" s="504"/>
      <c r="D60" s="346">
        <v>3</v>
      </c>
      <c r="E60" s="346">
        <v>3</v>
      </c>
      <c r="F60" s="383" t="s">
        <v>7</v>
      </c>
      <c r="G60" s="383" t="s">
        <v>7</v>
      </c>
      <c r="H60" s="383" t="s">
        <v>7</v>
      </c>
    </row>
    <row r="63" spans="1:8" ht="12.75" customHeight="1">
      <c r="A63" s="499"/>
      <c r="B63" s="499"/>
      <c r="C63" s="499"/>
      <c r="D63" s="499"/>
      <c r="F63" s="1250" t="s">
        <v>13</v>
      </c>
      <c r="G63" s="1250"/>
      <c r="H63" s="1250"/>
    </row>
    <row r="64" spans="1:8" ht="12.75" customHeight="1">
      <c r="A64" s="499"/>
      <c r="B64" s="499"/>
      <c r="C64" s="499"/>
      <c r="D64" s="499"/>
      <c r="F64" s="1250" t="s">
        <v>14</v>
      </c>
      <c r="G64" s="1250"/>
      <c r="H64" s="1250"/>
    </row>
    <row r="65" spans="1:8" ht="12.75" customHeight="1">
      <c r="A65" s="499"/>
      <c r="B65" s="499"/>
      <c r="C65" s="499"/>
      <c r="D65" s="499"/>
      <c r="F65" s="1250" t="s">
        <v>88</v>
      </c>
      <c r="G65" s="1250"/>
      <c r="H65" s="1250"/>
    </row>
    <row r="66" spans="1:8">
      <c r="A66" s="499" t="s">
        <v>12</v>
      </c>
      <c r="C66" s="499"/>
      <c r="D66" s="499"/>
      <c r="G66" s="501" t="s">
        <v>85</v>
      </c>
    </row>
  </sheetData>
  <mergeCells count="13">
    <mergeCell ref="F63:H63"/>
    <mergeCell ref="F64:H64"/>
    <mergeCell ref="F65:H65"/>
    <mergeCell ref="A1:G1"/>
    <mergeCell ref="A2:G2"/>
    <mergeCell ref="A4:G4"/>
    <mergeCell ref="G5:H5"/>
    <mergeCell ref="A6:A7"/>
    <mergeCell ref="B6:B7"/>
    <mergeCell ref="C6:C7"/>
    <mergeCell ref="D6:E6"/>
    <mergeCell ref="F6:G6"/>
    <mergeCell ref="H6:H7"/>
  </mergeCells>
  <printOptions horizontalCentered="1"/>
  <pageMargins left="0.70866141732283505" right="0.70866141732283505" top="0.23622047244094499" bottom="0" header="0.22" footer="0.17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view="pageBreakPreview" zoomScale="84" zoomScaleSheetLayoutView="84" workbookViewId="0">
      <selection activeCell="H17" sqref="H17"/>
    </sheetView>
  </sheetViews>
  <sheetFormatPr defaultRowHeight="12.75"/>
  <cols>
    <col min="1" max="1" width="6.42578125" style="343" customWidth="1"/>
    <col min="2" max="2" width="15.42578125" style="343" customWidth="1"/>
    <col min="3" max="3" width="15.28515625" style="343" customWidth="1"/>
    <col min="4" max="5" width="15.42578125" style="343" customWidth="1"/>
    <col min="6" max="9" width="15.7109375" style="343" customWidth="1"/>
    <col min="10" max="10" width="15.42578125" style="343" customWidth="1"/>
    <col min="11" max="11" width="20" style="343" customWidth="1"/>
    <col min="12" max="12" width="14.28515625" style="343" customWidth="1"/>
    <col min="13" max="16384" width="9.140625" style="343"/>
  </cols>
  <sheetData>
    <row r="1" spans="1:12" ht="18">
      <c r="A1" s="1210" t="s">
        <v>0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367" t="s">
        <v>512</v>
      </c>
    </row>
    <row r="2" spans="1:12" ht="21">
      <c r="A2" s="1211" t="s">
        <v>734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</row>
    <row r="3" spans="1:12" ht="15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2" ht="18">
      <c r="A4" s="1210" t="s">
        <v>511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</row>
    <row r="5" spans="1:12" ht="15">
      <c r="A5" s="345" t="s">
        <v>1035</v>
      </c>
      <c r="B5" s="345"/>
      <c r="C5" s="345"/>
      <c r="D5" s="345"/>
      <c r="E5" s="345"/>
      <c r="F5" s="345"/>
      <c r="G5" s="345"/>
      <c r="H5" s="345"/>
      <c r="I5" s="345"/>
      <c r="J5" s="1213" t="s">
        <v>814</v>
      </c>
      <c r="K5" s="1213"/>
      <c r="L5" s="1213"/>
    </row>
    <row r="6" spans="1:12" ht="21.75" customHeight="1">
      <c r="A6" s="1257" t="s">
        <v>2</v>
      </c>
      <c r="B6" s="1259" t="s">
        <v>39</v>
      </c>
      <c r="C6" s="1260" t="s">
        <v>465</v>
      </c>
      <c r="D6" s="1260"/>
      <c r="E6" s="1260"/>
      <c r="F6" s="1260" t="s">
        <v>471</v>
      </c>
      <c r="G6" s="1260"/>
      <c r="H6" s="1260"/>
      <c r="I6" s="1260"/>
      <c r="J6" s="1260" t="s">
        <v>473</v>
      </c>
      <c r="K6" s="1260"/>
      <c r="L6" s="1260"/>
    </row>
    <row r="7" spans="1:12" ht="29.25" customHeight="1">
      <c r="A7" s="1258"/>
      <c r="B7" s="1259"/>
      <c r="C7" s="382" t="s">
        <v>216</v>
      </c>
      <c r="D7" s="382" t="s">
        <v>467</v>
      </c>
      <c r="E7" s="382" t="s">
        <v>472</v>
      </c>
      <c r="F7" s="382" t="s">
        <v>216</v>
      </c>
      <c r="G7" s="382" t="s">
        <v>466</v>
      </c>
      <c r="H7" s="382" t="s">
        <v>468</v>
      </c>
      <c r="I7" s="382" t="s">
        <v>472</v>
      </c>
      <c r="J7" s="383" t="s">
        <v>469</v>
      </c>
      <c r="K7" s="383" t="s">
        <v>470</v>
      </c>
      <c r="L7" s="382" t="s">
        <v>472</v>
      </c>
    </row>
    <row r="8" spans="1:12" ht="20.100000000000001" customHeight="1">
      <c r="A8" s="348" t="s">
        <v>260</v>
      </c>
      <c r="B8" s="384" t="s">
        <v>261</v>
      </c>
      <c r="C8" s="384" t="s">
        <v>262</v>
      </c>
      <c r="D8" s="384" t="s">
        <v>263</v>
      </c>
      <c r="E8" s="384" t="s">
        <v>264</v>
      </c>
      <c r="F8" s="384" t="s">
        <v>265</v>
      </c>
      <c r="G8" s="384" t="s">
        <v>266</v>
      </c>
      <c r="H8" s="384" t="s">
        <v>267</v>
      </c>
      <c r="I8" s="384" t="s">
        <v>286</v>
      </c>
      <c r="J8" s="384" t="s">
        <v>287</v>
      </c>
      <c r="K8" s="384" t="s">
        <v>288</v>
      </c>
      <c r="L8" s="384" t="s">
        <v>316</v>
      </c>
    </row>
    <row r="9" spans="1:12" ht="20.100000000000001" customHeight="1">
      <c r="A9" s="373">
        <v>1</v>
      </c>
      <c r="B9" s="385" t="s">
        <v>875</v>
      </c>
      <c r="C9" s="386">
        <v>0</v>
      </c>
      <c r="D9" s="386">
        <v>0</v>
      </c>
      <c r="E9" s="386">
        <v>0</v>
      </c>
      <c r="F9" s="386">
        <v>0</v>
      </c>
      <c r="G9" s="386">
        <v>0</v>
      </c>
      <c r="H9" s="386">
        <v>0</v>
      </c>
      <c r="I9" s="386">
        <v>0</v>
      </c>
      <c r="J9" s="386">
        <v>0</v>
      </c>
      <c r="K9" s="386">
        <v>0</v>
      </c>
      <c r="L9" s="386">
        <v>0</v>
      </c>
    </row>
    <row r="10" spans="1:12" ht="20.100000000000001" customHeight="1">
      <c r="A10" s="373">
        <v>2</v>
      </c>
      <c r="B10" s="387" t="s">
        <v>876</v>
      </c>
      <c r="C10" s="386">
        <v>0</v>
      </c>
      <c r="D10" s="386">
        <v>0</v>
      </c>
      <c r="E10" s="386">
        <v>0</v>
      </c>
      <c r="F10" s="386">
        <v>0</v>
      </c>
      <c r="G10" s="386">
        <v>0</v>
      </c>
      <c r="H10" s="386">
        <v>0</v>
      </c>
      <c r="I10" s="386">
        <v>0</v>
      </c>
      <c r="J10" s="386">
        <v>0</v>
      </c>
      <c r="K10" s="386">
        <v>0</v>
      </c>
      <c r="L10" s="386">
        <v>0</v>
      </c>
    </row>
    <row r="11" spans="1:12" ht="20.100000000000001" customHeight="1">
      <c r="A11" s="373">
        <v>3</v>
      </c>
      <c r="B11" s="387" t="s">
        <v>1020</v>
      </c>
      <c r="C11" s="386">
        <v>0</v>
      </c>
      <c r="D11" s="386">
        <v>0</v>
      </c>
      <c r="E11" s="386">
        <v>0</v>
      </c>
      <c r="F11" s="386">
        <v>2</v>
      </c>
      <c r="G11" s="386">
        <v>100</v>
      </c>
      <c r="H11" s="386">
        <v>0</v>
      </c>
      <c r="I11" s="386">
        <v>1000</v>
      </c>
      <c r="J11" s="386">
        <v>0</v>
      </c>
      <c r="K11" s="386">
        <v>0</v>
      </c>
      <c r="L11" s="386">
        <v>0</v>
      </c>
    </row>
    <row r="12" spans="1:12" ht="20.100000000000001" customHeight="1">
      <c r="A12" s="373">
        <v>4</v>
      </c>
      <c r="B12" s="388" t="s">
        <v>878</v>
      </c>
      <c r="C12" s="386">
        <v>0</v>
      </c>
      <c r="D12" s="386">
        <v>0</v>
      </c>
      <c r="E12" s="386">
        <v>0</v>
      </c>
      <c r="F12" s="386">
        <v>0</v>
      </c>
      <c r="G12" s="386">
        <v>0</v>
      </c>
      <c r="H12" s="386">
        <v>0</v>
      </c>
      <c r="I12" s="386">
        <v>0</v>
      </c>
      <c r="J12" s="386">
        <v>0</v>
      </c>
      <c r="K12" s="386">
        <v>0</v>
      </c>
      <c r="L12" s="386">
        <v>0</v>
      </c>
    </row>
    <row r="13" spans="1:12" ht="20.100000000000001" customHeight="1">
      <c r="A13" s="373">
        <v>5</v>
      </c>
      <c r="B13" s="388" t="s">
        <v>879</v>
      </c>
      <c r="C13" s="386">
        <v>0</v>
      </c>
      <c r="D13" s="386">
        <v>0</v>
      </c>
      <c r="E13" s="386">
        <v>0</v>
      </c>
      <c r="F13" s="386">
        <v>0</v>
      </c>
      <c r="G13" s="386">
        <v>0</v>
      </c>
      <c r="H13" s="386">
        <v>0</v>
      </c>
      <c r="I13" s="386">
        <v>0</v>
      </c>
      <c r="J13" s="386">
        <v>0</v>
      </c>
      <c r="K13" s="386">
        <v>0</v>
      </c>
      <c r="L13" s="386">
        <v>0</v>
      </c>
    </row>
    <row r="14" spans="1:12" ht="20.100000000000001" customHeight="1">
      <c r="A14" s="373">
        <v>6</v>
      </c>
      <c r="B14" s="388" t="s">
        <v>880</v>
      </c>
      <c r="C14" s="386">
        <v>106</v>
      </c>
      <c r="D14" s="386">
        <v>0</v>
      </c>
      <c r="E14" s="386">
        <v>0</v>
      </c>
      <c r="F14" s="386">
        <v>106</v>
      </c>
      <c r="G14" s="386">
        <v>5914</v>
      </c>
      <c r="H14" s="386">
        <v>0</v>
      </c>
      <c r="I14" s="386">
        <v>22313</v>
      </c>
      <c r="J14" s="386">
        <v>0</v>
      </c>
      <c r="K14" s="386">
        <v>0</v>
      </c>
      <c r="L14" s="386">
        <v>0</v>
      </c>
    </row>
    <row r="15" spans="1:12" ht="20.100000000000001" customHeight="1">
      <c r="A15" s="373">
        <v>7</v>
      </c>
      <c r="B15" s="388" t="s">
        <v>881</v>
      </c>
      <c r="C15" s="386">
        <v>3</v>
      </c>
      <c r="D15" s="386">
        <v>247</v>
      </c>
      <c r="E15" s="386">
        <v>7410</v>
      </c>
      <c r="F15" s="386">
        <v>5</v>
      </c>
      <c r="G15" s="386">
        <v>713</v>
      </c>
      <c r="H15" s="386">
        <v>0</v>
      </c>
      <c r="I15" s="386">
        <v>1500</v>
      </c>
      <c r="J15" s="386">
        <v>0</v>
      </c>
      <c r="K15" s="386">
        <v>0</v>
      </c>
      <c r="L15" s="386">
        <v>0</v>
      </c>
    </row>
    <row r="16" spans="1:12" ht="20.100000000000001" customHeight="1">
      <c r="A16" s="373">
        <v>8</v>
      </c>
      <c r="B16" s="388" t="s">
        <v>1021</v>
      </c>
      <c r="C16" s="386">
        <v>0</v>
      </c>
      <c r="D16" s="386">
        <v>0</v>
      </c>
      <c r="E16" s="386">
        <v>0</v>
      </c>
      <c r="F16" s="386">
        <v>0</v>
      </c>
      <c r="G16" s="386">
        <v>0</v>
      </c>
      <c r="H16" s="386">
        <v>0</v>
      </c>
      <c r="I16" s="386">
        <v>0</v>
      </c>
      <c r="J16" s="386">
        <v>0</v>
      </c>
      <c r="K16" s="386">
        <v>0</v>
      </c>
      <c r="L16" s="386">
        <v>0</v>
      </c>
    </row>
    <row r="17" spans="1:14" ht="20.100000000000001" customHeight="1">
      <c r="A17" s="373">
        <v>9</v>
      </c>
      <c r="B17" s="388" t="s">
        <v>883</v>
      </c>
      <c r="C17" s="386">
        <v>37</v>
      </c>
      <c r="D17" s="386">
        <v>1436</v>
      </c>
      <c r="E17" s="386">
        <v>30000</v>
      </c>
      <c r="F17" s="386">
        <v>24</v>
      </c>
      <c r="G17" s="386">
        <v>496</v>
      </c>
      <c r="H17" s="386">
        <v>0</v>
      </c>
      <c r="I17" s="386">
        <v>475</v>
      </c>
      <c r="J17" s="386">
        <v>0</v>
      </c>
      <c r="K17" s="386">
        <v>0</v>
      </c>
      <c r="L17" s="386">
        <v>0</v>
      </c>
    </row>
    <row r="18" spans="1:14" ht="20.100000000000001" customHeight="1">
      <c r="A18" s="373">
        <v>10</v>
      </c>
      <c r="B18" s="388" t="s">
        <v>884</v>
      </c>
      <c r="C18" s="389">
        <v>0</v>
      </c>
      <c r="D18" s="389">
        <v>0</v>
      </c>
      <c r="E18" s="389">
        <v>0</v>
      </c>
      <c r="F18" s="389">
        <v>0</v>
      </c>
      <c r="G18" s="389">
        <v>0</v>
      </c>
      <c r="H18" s="389">
        <v>0</v>
      </c>
      <c r="I18" s="389">
        <v>0</v>
      </c>
      <c r="J18" s="389">
        <v>0</v>
      </c>
      <c r="K18" s="389">
        <v>0</v>
      </c>
      <c r="L18" s="389">
        <v>0</v>
      </c>
      <c r="N18" s="343" t="s">
        <v>11</v>
      </c>
    </row>
    <row r="19" spans="1:14" ht="20.100000000000001" customHeight="1">
      <c r="A19" s="373">
        <v>11</v>
      </c>
      <c r="B19" s="388" t="s">
        <v>1022</v>
      </c>
      <c r="C19" s="389">
        <v>932</v>
      </c>
      <c r="D19" s="389">
        <v>79440</v>
      </c>
      <c r="E19" s="389">
        <v>39.72</v>
      </c>
      <c r="F19" s="389">
        <v>1466</v>
      </c>
      <c r="G19" s="389">
        <v>124836</v>
      </c>
      <c r="H19" s="389">
        <v>0</v>
      </c>
      <c r="I19" s="389">
        <v>2.5</v>
      </c>
      <c r="J19" s="389">
        <v>0</v>
      </c>
      <c r="K19" s="389">
        <v>0</v>
      </c>
      <c r="L19" s="389">
        <v>0</v>
      </c>
    </row>
    <row r="20" spans="1:14" ht="20.100000000000001" customHeight="1">
      <c r="A20" s="373">
        <v>12</v>
      </c>
      <c r="B20" s="388" t="s">
        <v>886</v>
      </c>
      <c r="C20" s="389">
        <v>0</v>
      </c>
      <c r="D20" s="389">
        <v>0</v>
      </c>
      <c r="E20" s="389">
        <v>0</v>
      </c>
      <c r="F20" s="389">
        <v>112</v>
      </c>
      <c r="G20" s="389">
        <v>4842</v>
      </c>
      <c r="H20" s="389"/>
      <c r="I20" s="389">
        <v>0.52</v>
      </c>
      <c r="J20" s="389">
        <v>26</v>
      </c>
      <c r="K20" s="389">
        <v>126</v>
      </c>
      <c r="L20" s="389">
        <v>1.7</v>
      </c>
    </row>
    <row r="21" spans="1:14" ht="20.100000000000001" customHeight="1">
      <c r="A21" s="373">
        <v>13</v>
      </c>
      <c r="B21" s="388" t="s">
        <v>887</v>
      </c>
      <c r="C21" s="389">
        <v>0</v>
      </c>
      <c r="D21" s="389">
        <v>0</v>
      </c>
      <c r="E21" s="389">
        <v>0</v>
      </c>
      <c r="F21" s="389">
        <v>0</v>
      </c>
      <c r="G21" s="389">
        <v>0</v>
      </c>
      <c r="H21" s="389">
        <v>0</v>
      </c>
      <c r="I21" s="389">
        <v>0</v>
      </c>
      <c r="J21" s="389">
        <v>0</v>
      </c>
      <c r="K21" s="389">
        <v>0</v>
      </c>
      <c r="L21" s="389">
        <v>0</v>
      </c>
    </row>
    <row r="22" spans="1:14" ht="20.100000000000001" customHeight="1">
      <c r="A22" s="373">
        <v>14</v>
      </c>
      <c r="B22" s="388" t="s">
        <v>1023</v>
      </c>
      <c r="C22" s="389">
        <v>0</v>
      </c>
      <c r="D22" s="389">
        <v>0</v>
      </c>
      <c r="E22" s="389">
        <v>0</v>
      </c>
      <c r="F22" s="389">
        <v>60</v>
      </c>
      <c r="G22" s="389">
        <v>1859</v>
      </c>
      <c r="H22" s="389">
        <v>0</v>
      </c>
      <c r="I22" s="389">
        <v>11920</v>
      </c>
      <c r="J22" s="389">
        <v>0</v>
      </c>
      <c r="K22" s="389">
        <v>0</v>
      </c>
      <c r="L22" s="389">
        <v>0</v>
      </c>
    </row>
    <row r="23" spans="1:14" ht="20.100000000000001" customHeight="1">
      <c r="A23" s="373">
        <v>15</v>
      </c>
      <c r="B23" s="388" t="s">
        <v>889</v>
      </c>
      <c r="C23" s="389">
        <v>2076</v>
      </c>
      <c r="D23" s="389">
        <v>0</v>
      </c>
      <c r="E23" s="389">
        <v>0</v>
      </c>
      <c r="F23" s="389">
        <v>0</v>
      </c>
      <c r="G23" s="389">
        <v>0</v>
      </c>
      <c r="H23" s="389">
        <v>0</v>
      </c>
      <c r="I23" s="389">
        <v>0</v>
      </c>
      <c r="J23" s="389">
        <v>0</v>
      </c>
      <c r="K23" s="389">
        <v>0</v>
      </c>
      <c r="L23" s="389">
        <v>0</v>
      </c>
    </row>
    <row r="24" spans="1:14" ht="20.100000000000001" customHeight="1">
      <c r="A24" s="373">
        <v>16</v>
      </c>
      <c r="B24" s="388" t="s">
        <v>1024</v>
      </c>
      <c r="C24" s="389">
        <v>3818</v>
      </c>
      <c r="D24" s="389">
        <v>304</v>
      </c>
      <c r="E24" s="389">
        <v>27400</v>
      </c>
      <c r="F24" s="389">
        <v>3818</v>
      </c>
      <c r="G24" s="389">
        <v>304</v>
      </c>
      <c r="H24" s="389">
        <v>0</v>
      </c>
      <c r="I24" s="389">
        <v>0</v>
      </c>
      <c r="J24" s="389">
        <v>0</v>
      </c>
      <c r="K24" s="389">
        <v>0</v>
      </c>
      <c r="L24" s="389">
        <v>0</v>
      </c>
    </row>
    <row r="25" spans="1:14" ht="20.100000000000001" customHeight="1">
      <c r="A25" s="373">
        <v>17</v>
      </c>
      <c r="B25" s="388" t="s">
        <v>891</v>
      </c>
      <c r="C25" s="389">
        <v>0</v>
      </c>
      <c r="D25" s="389">
        <v>0</v>
      </c>
      <c r="E25" s="389">
        <v>0</v>
      </c>
      <c r="F25" s="389">
        <v>0</v>
      </c>
      <c r="G25" s="389">
        <v>0</v>
      </c>
      <c r="H25" s="389">
        <v>0</v>
      </c>
      <c r="I25" s="389">
        <v>0</v>
      </c>
      <c r="J25" s="389">
        <v>0</v>
      </c>
      <c r="K25" s="389">
        <v>0</v>
      </c>
      <c r="L25" s="389">
        <v>0</v>
      </c>
    </row>
    <row r="26" spans="1:14" ht="20.100000000000001" customHeight="1">
      <c r="A26" s="373">
        <v>18</v>
      </c>
      <c r="B26" s="388" t="s">
        <v>892</v>
      </c>
      <c r="C26" s="389">
        <v>200</v>
      </c>
      <c r="D26" s="389">
        <v>8786</v>
      </c>
      <c r="E26" s="389">
        <v>16230</v>
      </c>
      <c r="F26" s="389">
        <v>52</v>
      </c>
      <c r="G26" s="389">
        <v>866</v>
      </c>
      <c r="H26" s="389">
        <v>0</v>
      </c>
      <c r="I26" s="389">
        <v>7675</v>
      </c>
      <c r="J26" s="389">
        <v>0</v>
      </c>
      <c r="K26" s="389">
        <v>0</v>
      </c>
      <c r="L26" s="389">
        <v>0</v>
      </c>
    </row>
    <row r="27" spans="1:14" ht="20.100000000000001" customHeight="1">
      <c r="A27" s="373">
        <v>19</v>
      </c>
      <c r="B27" s="388" t="s">
        <v>893</v>
      </c>
      <c r="C27" s="389">
        <v>548</v>
      </c>
      <c r="D27" s="389">
        <v>0</v>
      </c>
      <c r="E27" s="389">
        <v>1.37</v>
      </c>
      <c r="F27" s="389">
        <v>563</v>
      </c>
      <c r="G27" s="389">
        <v>30947</v>
      </c>
      <c r="H27" s="389">
        <v>0</v>
      </c>
      <c r="I27" s="389">
        <v>125000</v>
      </c>
      <c r="J27" s="389">
        <v>0</v>
      </c>
      <c r="K27" s="389">
        <v>0</v>
      </c>
      <c r="L27" s="389">
        <v>0</v>
      </c>
    </row>
    <row r="28" spans="1:14" ht="20.100000000000001" customHeight="1">
      <c r="A28" s="373">
        <v>20</v>
      </c>
      <c r="B28" s="388" t="s">
        <v>894</v>
      </c>
      <c r="C28" s="389">
        <v>0</v>
      </c>
      <c r="D28" s="389">
        <v>0</v>
      </c>
      <c r="E28" s="389">
        <v>0</v>
      </c>
      <c r="F28" s="389">
        <v>0</v>
      </c>
      <c r="G28" s="389">
        <v>0</v>
      </c>
      <c r="H28" s="389">
        <v>0</v>
      </c>
      <c r="I28" s="389">
        <v>0</v>
      </c>
      <c r="J28" s="389">
        <v>0</v>
      </c>
      <c r="K28" s="389">
        <v>0</v>
      </c>
      <c r="L28" s="389">
        <v>0</v>
      </c>
    </row>
    <row r="29" spans="1:14" ht="20.100000000000001" customHeight="1">
      <c r="A29" s="373">
        <v>21</v>
      </c>
      <c r="B29" s="388" t="s">
        <v>1025</v>
      </c>
      <c r="C29" s="390">
        <v>0</v>
      </c>
      <c r="D29" s="390">
        <v>0</v>
      </c>
      <c r="E29" s="390">
        <v>0</v>
      </c>
      <c r="F29" s="390">
        <v>0</v>
      </c>
      <c r="G29" s="389">
        <v>0</v>
      </c>
      <c r="H29" s="389">
        <v>0</v>
      </c>
      <c r="I29" s="389">
        <v>0</v>
      </c>
      <c r="J29" s="389">
        <v>0</v>
      </c>
      <c r="K29" s="389">
        <v>0</v>
      </c>
      <c r="L29" s="389">
        <v>0</v>
      </c>
    </row>
    <row r="30" spans="1:14" ht="20.100000000000001" customHeight="1">
      <c r="A30" s="373">
        <v>22</v>
      </c>
      <c r="B30" s="388" t="s">
        <v>896</v>
      </c>
      <c r="C30" s="390">
        <v>7</v>
      </c>
      <c r="D30" s="390">
        <v>495</v>
      </c>
      <c r="E30" s="390">
        <v>4500</v>
      </c>
      <c r="F30" s="390">
        <v>6</v>
      </c>
      <c r="G30" s="389">
        <v>771</v>
      </c>
      <c r="H30" s="389">
        <v>0</v>
      </c>
      <c r="I30" s="389">
        <v>1920</v>
      </c>
      <c r="J30" s="389">
        <v>0</v>
      </c>
      <c r="K30" s="389">
        <v>0</v>
      </c>
      <c r="L30" s="389">
        <v>0</v>
      </c>
    </row>
    <row r="31" spans="1:14" ht="20.100000000000001" customHeight="1">
      <c r="A31" s="373">
        <v>23</v>
      </c>
      <c r="B31" s="388" t="s">
        <v>1026</v>
      </c>
      <c r="C31" s="390">
        <v>0</v>
      </c>
      <c r="D31" s="390">
        <v>0</v>
      </c>
      <c r="E31" s="390">
        <v>0</v>
      </c>
      <c r="F31" s="390">
        <v>113</v>
      </c>
      <c r="G31" s="389">
        <v>5216</v>
      </c>
      <c r="H31" s="389">
        <v>0</v>
      </c>
      <c r="I31" s="389">
        <v>15454</v>
      </c>
      <c r="J31" s="389">
        <v>0</v>
      </c>
      <c r="K31" s="389">
        <v>0</v>
      </c>
      <c r="L31" s="389">
        <v>0</v>
      </c>
    </row>
    <row r="32" spans="1:14" ht="20.100000000000001" customHeight="1">
      <c r="A32" s="373">
        <v>24</v>
      </c>
      <c r="B32" s="388" t="s">
        <v>898</v>
      </c>
      <c r="C32" s="389">
        <v>0</v>
      </c>
      <c r="D32" s="389">
        <v>0</v>
      </c>
      <c r="E32" s="389">
        <v>0</v>
      </c>
      <c r="F32" s="390">
        <v>0</v>
      </c>
      <c r="G32" s="389">
        <v>0</v>
      </c>
      <c r="H32" s="389">
        <v>0</v>
      </c>
      <c r="I32" s="389">
        <v>0</v>
      </c>
      <c r="J32" s="389">
        <v>0</v>
      </c>
      <c r="K32" s="389">
        <v>0</v>
      </c>
      <c r="L32" s="389">
        <v>0</v>
      </c>
    </row>
    <row r="33" spans="1:12" ht="20.100000000000001" customHeight="1">
      <c r="A33" s="373">
        <v>25</v>
      </c>
      <c r="B33" s="388" t="s">
        <v>899</v>
      </c>
      <c r="C33" s="389">
        <v>0</v>
      </c>
      <c r="D33" s="389">
        <v>0</v>
      </c>
      <c r="E33" s="389">
        <v>0</v>
      </c>
      <c r="F33" s="389">
        <v>0</v>
      </c>
      <c r="G33" s="389">
        <v>0</v>
      </c>
      <c r="H33" s="389">
        <v>0</v>
      </c>
      <c r="I33" s="389">
        <v>0</v>
      </c>
      <c r="J33" s="389">
        <v>0</v>
      </c>
      <c r="K33" s="389">
        <v>0</v>
      </c>
      <c r="L33" s="389">
        <v>0</v>
      </c>
    </row>
    <row r="34" spans="1:12" ht="20.100000000000001" customHeight="1">
      <c r="A34" s="373">
        <v>26</v>
      </c>
      <c r="B34" s="388" t="s">
        <v>900</v>
      </c>
      <c r="C34" s="389">
        <v>0</v>
      </c>
      <c r="D34" s="389">
        <v>0</v>
      </c>
      <c r="E34" s="389">
        <v>0</v>
      </c>
      <c r="F34" s="389">
        <v>0</v>
      </c>
      <c r="G34" s="389">
        <v>0</v>
      </c>
      <c r="H34" s="389">
        <v>0</v>
      </c>
      <c r="I34" s="389">
        <v>0</v>
      </c>
      <c r="J34" s="389">
        <v>0</v>
      </c>
      <c r="K34" s="389">
        <v>0</v>
      </c>
      <c r="L34" s="389">
        <v>0</v>
      </c>
    </row>
    <row r="35" spans="1:12" ht="20.100000000000001" customHeight="1">
      <c r="A35" s="373">
        <v>27</v>
      </c>
      <c r="B35" s="388" t="s">
        <v>901</v>
      </c>
      <c r="C35" s="389">
        <v>0</v>
      </c>
      <c r="D35" s="389">
        <v>0</v>
      </c>
      <c r="E35" s="389">
        <v>0</v>
      </c>
      <c r="F35" s="389">
        <v>2463</v>
      </c>
      <c r="G35" s="389">
        <v>77544</v>
      </c>
      <c r="H35" s="389">
        <v>0</v>
      </c>
      <c r="I35" s="389">
        <v>158.85</v>
      </c>
      <c r="J35" s="389">
        <v>0</v>
      </c>
      <c r="K35" s="389">
        <v>0</v>
      </c>
      <c r="L35" s="389">
        <v>0</v>
      </c>
    </row>
    <row r="36" spans="1:12" ht="20.100000000000001" customHeight="1">
      <c r="A36" s="373">
        <v>28</v>
      </c>
      <c r="B36" s="388" t="s">
        <v>902</v>
      </c>
      <c r="C36" s="389">
        <v>0</v>
      </c>
      <c r="D36" s="389">
        <v>0</v>
      </c>
      <c r="E36" s="389">
        <v>0</v>
      </c>
      <c r="F36" s="389">
        <v>0</v>
      </c>
      <c r="G36" s="389">
        <v>0</v>
      </c>
      <c r="H36" s="389">
        <v>0</v>
      </c>
      <c r="I36" s="389">
        <v>0</v>
      </c>
      <c r="J36" s="389">
        <v>0</v>
      </c>
      <c r="K36" s="389">
        <v>0</v>
      </c>
      <c r="L36" s="389">
        <v>0</v>
      </c>
    </row>
    <row r="37" spans="1:12" ht="20.100000000000001" customHeight="1">
      <c r="A37" s="373">
        <v>29</v>
      </c>
      <c r="B37" s="388" t="s">
        <v>1027</v>
      </c>
      <c r="C37" s="389">
        <v>0</v>
      </c>
      <c r="D37" s="389">
        <v>0</v>
      </c>
      <c r="E37" s="389">
        <v>0</v>
      </c>
      <c r="F37" s="389">
        <v>0</v>
      </c>
      <c r="G37" s="389">
        <v>0</v>
      </c>
      <c r="H37" s="389">
        <v>0</v>
      </c>
      <c r="I37" s="389">
        <v>0</v>
      </c>
      <c r="J37" s="389">
        <v>0</v>
      </c>
      <c r="K37" s="389">
        <v>0</v>
      </c>
      <c r="L37" s="389">
        <v>0</v>
      </c>
    </row>
    <row r="38" spans="1:12" ht="20.100000000000001" customHeight="1">
      <c r="A38" s="373">
        <v>30</v>
      </c>
      <c r="B38" s="388" t="s">
        <v>904</v>
      </c>
      <c r="C38" s="389">
        <v>14</v>
      </c>
      <c r="D38" s="389">
        <v>0</v>
      </c>
      <c r="E38" s="389">
        <v>63428</v>
      </c>
      <c r="F38" s="389">
        <v>17</v>
      </c>
      <c r="G38" s="389">
        <v>0</v>
      </c>
      <c r="H38" s="389">
        <v>0</v>
      </c>
      <c r="I38" s="389">
        <v>15442</v>
      </c>
      <c r="J38" s="389">
        <v>0</v>
      </c>
      <c r="K38" s="389">
        <v>0</v>
      </c>
      <c r="L38" s="389">
        <v>0</v>
      </c>
    </row>
    <row r="39" spans="1:12" ht="20.100000000000001" customHeight="1">
      <c r="A39" s="373">
        <v>31</v>
      </c>
      <c r="B39" s="388" t="s">
        <v>905</v>
      </c>
      <c r="C39" s="389">
        <v>32</v>
      </c>
      <c r="D39" s="389">
        <v>2498</v>
      </c>
      <c r="E39" s="389">
        <v>24980</v>
      </c>
      <c r="F39" s="389">
        <v>5</v>
      </c>
      <c r="G39" s="389">
        <v>410</v>
      </c>
      <c r="H39" s="389">
        <v>0</v>
      </c>
      <c r="I39" s="389">
        <v>2050</v>
      </c>
      <c r="J39" s="389">
        <v>0</v>
      </c>
      <c r="K39" s="389">
        <v>0</v>
      </c>
      <c r="L39" s="389">
        <v>0</v>
      </c>
    </row>
    <row r="40" spans="1:12" ht="20.100000000000001" customHeight="1">
      <c r="A40" s="373">
        <v>32</v>
      </c>
      <c r="B40" s="388" t="s">
        <v>906</v>
      </c>
      <c r="C40" s="389">
        <v>0</v>
      </c>
      <c r="D40" s="389">
        <v>0</v>
      </c>
      <c r="E40" s="389">
        <v>0</v>
      </c>
      <c r="F40" s="389">
        <v>0</v>
      </c>
      <c r="G40" s="389">
        <v>0</v>
      </c>
      <c r="H40" s="389">
        <v>0</v>
      </c>
      <c r="I40" s="389">
        <v>0</v>
      </c>
      <c r="J40" s="389">
        <v>0</v>
      </c>
      <c r="K40" s="389">
        <v>0</v>
      </c>
      <c r="L40" s="389">
        <v>0</v>
      </c>
    </row>
    <row r="41" spans="1:12" ht="20.100000000000001" customHeight="1">
      <c r="A41" s="373">
        <v>33</v>
      </c>
      <c r="B41" s="388" t="s">
        <v>907</v>
      </c>
      <c r="C41" s="389">
        <v>0</v>
      </c>
      <c r="D41" s="389">
        <v>0</v>
      </c>
      <c r="E41" s="389">
        <v>0</v>
      </c>
      <c r="F41" s="389">
        <v>53</v>
      </c>
      <c r="G41" s="389">
        <v>2033</v>
      </c>
      <c r="H41" s="389">
        <v>0</v>
      </c>
      <c r="I41" s="389">
        <v>49940</v>
      </c>
      <c r="J41" s="389">
        <v>0</v>
      </c>
      <c r="K41" s="389">
        <v>0</v>
      </c>
      <c r="L41" s="389">
        <v>0</v>
      </c>
    </row>
    <row r="42" spans="1:12" ht="20.100000000000001" customHeight="1">
      <c r="A42" s="373">
        <v>34</v>
      </c>
      <c r="B42" s="388" t="s">
        <v>908</v>
      </c>
      <c r="C42" s="389">
        <v>2534</v>
      </c>
      <c r="D42" s="389">
        <v>0</v>
      </c>
      <c r="E42" s="389">
        <v>0</v>
      </c>
      <c r="F42" s="389">
        <v>0</v>
      </c>
      <c r="G42" s="389">
        <v>0</v>
      </c>
      <c r="H42" s="389">
        <v>0</v>
      </c>
      <c r="I42" s="389">
        <v>0</v>
      </c>
      <c r="J42" s="389">
        <v>0</v>
      </c>
      <c r="K42" s="389">
        <v>0</v>
      </c>
      <c r="L42" s="389">
        <v>0</v>
      </c>
    </row>
    <row r="43" spans="1:12" ht="20.100000000000001" customHeight="1">
      <c r="A43" s="373">
        <v>35</v>
      </c>
      <c r="B43" s="388" t="s">
        <v>909</v>
      </c>
      <c r="C43" s="389">
        <v>0</v>
      </c>
      <c r="D43" s="389">
        <v>0</v>
      </c>
      <c r="E43" s="389">
        <v>0</v>
      </c>
      <c r="F43" s="389">
        <v>0</v>
      </c>
      <c r="G43" s="389">
        <v>0</v>
      </c>
      <c r="H43" s="389">
        <v>0</v>
      </c>
      <c r="I43" s="389">
        <v>0</v>
      </c>
      <c r="J43" s="389">
        <v>0</v>
      </c>
      <c r="K43" s="389">
        <v>0</v>
      </c>
      <c r="L43" s="389">
        <v>0</v>
      </c>
    </row>
    <row r="44" spans="1:12" ht="20.100000000000001" customHeight="1">
      <c r="A44" s="373">
        <v>36</v>
      </c>
      <c r="B44" s="388" t="s">
        <v>910</v>
      </c>
      <c r="C44" s="389">
        <v>0</v>
      </c>
      <c r="D44" s="389">
        <v>0</v>
      </c>
      <c r="E44" s="389">
        <v>0</v>
      </c>
      <c r="F44" s="389">
        <v>0</v>
      </c>
      <c r="G44" s="389">
        <v>0</v>
      </c>
      <c r="H44" s="389">
        <v>0</v>
      </c>
      <c r="I44" s="389">
        <v>0</v>
      </c>
      <c r="J44" s="389">
        <v>0</v>
      </c>
      <c r="K44" s="389">
        <v>0</v>
      </c>
      <c r="L44" s="389">
        <v>0</v>
      </c>
    </row>
    <row r="45" spans="1:12" ht="20.100000000000001" customHeight="1">
      <c r="A45" s="373">
        <v>37</v>
      </c>
      <c r="B45" s="388" t="s">
        <v>911</v>
      </c>
      <c r="C45" s="389">
        <v>0</v>
      </c>
      <c r="D45" s="389">
        <v>0</v>
      </c>
      <c r="E45" s="389">
        <v>0</v>
      </c>
      <c r="F45" s="389">
        <v>0</v>
      </c>
      <c r="G45" s="389">
        <v>0</v>
      </c>
      <c r="H45" s="389">
        <v>0</v>
      </c>
      <c r="I45" s="389">
        <v>0</v>
      </c>
      <c r="J45" s="389">
        <v>0</v>
      </c>
      <c r="K45" s="389">
        <v>0</v>
      </c>
      <c r="L45" s="389">
        <v>0</v>
      </c>
    </row>
    <row r="46" spans="1:12" ht="20.100000000000001" customHeight="1">
      <c r="A46" s="373">
        <v>38</v>
      </c>
      <c r="B46" s="391" t="s">
        <v>912</v>
      </c>
      <c r="C46" s="389">
        <v>0</v>
      </c>
      <c r="D46" s="389">
        <v>0</v>
      </c>
      <c r="E46" s="389">
        <v>0</v>
      </c>
      <c r="F46" s="389">
        <v>3140</v>
      </c>
      <c r="G46" s="389">
        <v>225904</v>
      </c>
      <c r="H46" s="389">
        <v>0</v>
      </c>
      <c r="I46" s="389">
        <v>0</v>
      </c>
      <c r="J46" s="389">
        <v>0</v>
      </c>
      <c r="K46" s="389">
        <v>0</v>
      </c>
      <c r="L46" s="389">
        <v>0</v>
      </c>
    </row>
    <row r="47" spans="1:12" ht="20.100000000000001" customHeight="1">
      <c r="A47" s="373">
        <v>39</v>
      </c>
      <c r="B47" s="388" t="s">
        <v>913</v>
      </c>
      <c r="C47" s="389">
        <v>0</v>
      </c>
      <c r="D47" s="389">
        <v>0</v>
      </c>
      <c r="E47" s="389">
        <v>0</v>
      </c>
      <c r="F47" s="389">
        <v>0</v>
      </c>
      <c r="G47" s="389">
        <v>0</v>
      </c>
      <c r="H47" s="389">
        <v>0</v>
      </c>
      <c r="I47" s="389">
        <v>0</v>
      </c>
      <c r="J47" s="389">
        <v>0</v>
      </c>
      <c r="K47" s="389">
        <v>0</v>
      </c>
      <c r="L47" s="389">
        <v>0</v>
      </c>
    </row>
    <row r="48" spans="1:12" ht="20.100000000000001" customHeight="1">
      <c r="A48" s="373">
        <v>40</v>
      </c>
      <c r="B48" s="388" t="s">
        <v>914</v>
      </c>
      <c r="C48" s="389">
        <v>0</v>
      </c>
      <c r="D48" s="389">
        <v>0</v>
      </c>
      <c r="E48" s="389">
        <v>0</v>
      </c>
      <c r="F48" s="389">
        <v>54</v>
      </c>
      <c r="G48" s="389">
        <v>2791</v>
      </c>
      <c r="H48" s="389">
        <v>0</v>
      </c>
      <c r="I48" s="389">
        <v>0</v>
      </c>
      <c r="J48" s="389">
        <v>0</v>
      </c>
      <c r="K48" s="389">
        <v>0</v>
      </c>
      <c r="L48" s="389">
        <v>0</v>
      </c>
    </row>
    <row r="49" spans="1:12" ht="20.100000000000001" customHeight="1">
      <c r="A49" s="373">
        <v>41</v>
      </c>
      <c r="B49" s="388" t="s">
        <v>915</v>
      </c>
      <c r="C49" s="389">
        <v>2904</v>
      </c>
      <c r="D49" s="389">
        <v>2904</v>
      </c>
      <c r="E49" s="389">
        <v>0</v>
      </c>
      <c r="F49" s="389">
        <v>112</v>
      </c>
      <c r="G49" s="389">
        <v>1890</v>
      </c>
      <c r="H49" s="389">
        <v>0</v>
      </c>
      <c r="I49" s="389">
        <v>58680</v>
      </c>
      <c r="J49" s="389">
        <v>0</v>
      </c>
      <c r="K49" s="389">
        <v>0</v>
      </c>
      <c r="L49" s="389">
        <v>0</v>
      </c>
    </row>
    <row r="50" spans="1:12" ht="20.100000000000001" customHeight="1">
      <c r="A50" s="373">
        <v>42</v>
      </c>
      <c r="B50" s="388" t="s">
        <v>916</v>
      </c>
      <c r="C50" s="389">
        <v>2118</v>
      </c>
      <c r="D50" s="389">
        <v>0</v>
      </c>
      <c r="E50" s="389">
        <v>0</v>
      </c>
      <c r="F50" s="389">
        <v>205</v>
      </c>
      <c r="G50" s="389">
        <v>13103</v>
      </c>
      <c r="H50" s="389">
        <v>0</v>
      </c>
      <c r="I50" s="389">
        <v>0</v>
      </c>
      <c r="J50" s="389">
        <v>0</v>
      </c>
      <c r="K50" s="389">
        <v>0</v>
      </c>
      <c r="L50" s="389">
        <v>0</v>
      </c>
    </row>
    <row r="51" spans="1:12" ht="20.100000000000001" customHeight="1">
      <c r="A51" s="373">
        <v>43</v>
      </c>
      <c r="B51" s="388" t="s">
        <v>917</v>
      </c>
      <c r="C51" s="389">
        <v>0</v>
      </c>
      <c r="D51" s="389">
        <v>0</v>
      </c>
      <c r="E51" s="389">
        <v>0</v>
      </c>
      <c r="F51" s="389">
        <v>0</v>
      </c>
      <c r="G51" s="389">
        <v>0</v>
      </c>
      <c r="H51" s="389">
        <v>0</v>
      </c>
      <c r="I51" s="389">
        <v>0</v>
      </c>
      <c r="J51" s="389">
        <v>0</v>
      </c>
      <c r="K51" s="389">
        <v>0</v>
      </c>
      <c r="L51" s="389">
        <v>0</v>
      </c>
    </row>
    <row r="52" spans="1:12" ht="20.100000000000001" customHeight="1">
      <c r="A52" s="373">
        <v>44</v>
      </c>
      <c r="B52" s="388" t="s">
        <v>918</v>
      </c>
      <c r="C52" s="389">
        <v>0</v>
      </c>
      <c r="D52" s="389">
        <v>0</v>
      </c>
      <c r="E52" s="389">
        <v>0</v>
      </c>
      <c r="F52" s="389">
        <v>565</v>
      </c>
      <c r="G52" s="389">
        <v>11001</v>
      </c>
      <c r="H52" s="389">
        <v>0</v>
      </c>
      <c r="I52" s="389">
        <v>30002</v>
      </c>
      <c r="J52" s="389">
        <v>0</v>
      </c>
      <c r="K52" s="389">
        <v>0</v>
      </c>
      <c r="L52" s="389">
        <v>0</v>
      </c>
    </row>
    <row r="53" spans="1:12" ht="20.100000000000001" customHeight="1">
      <c r="A53" s="373">
        <v>45</v>
      </c>
      <c r="B53" s="388" t="s">
        <v>919</v>
      </c>
      <c r="C53" s="389">
        <v>0</v>
      </c>
      <c r="D53" s="389">
        <v>0</v>
      </c>
      <c r="E53" s="389">
        <v>0</v>
      </c>
      <c r="F53" s="389">
        <v>2261</v>
      </c>
      <c r="G53" s="389">
        <v>76993</v>
      </c>
      <c r="H53" s="389">
        <v>0</v>
      </c>
      <c r="I53" s="389">
        <v>21.25</v>
      </c>
      <c r="J53" s="389">
        <v>0</v>
      </c>
      <c r="K53" s="389">
        <v>0</v>
      </c>
      <c r="L53" s="389">
        <v>0</v>
      </c>
    </row>
    <row r="54" spans="1:12" ht="20.100000000000001" customHeight="1">
      <c r="A54" s="373">
        <v>46</v>
      </c>
      <c r="B54" s="388" t="s">
        <v>920</v>
      </c>
      <c r="C54" s="389">
        <v>0</v>
      </c>
      <c r="D54" s="389">
        <v>0</v>
      </c>
      <c r="E54" s="389">
        <v>0</v>
      </c>
      <c r="F54" s="389">
        <v>0</v>
      </c>
      <c r="G54" s="389">
        <v>0</v>
      </c>
      <c r="H54" s="389">
        <v>0</v>
      </c>
      <c r="I54" s="389">
        <v>0</v>
      </c>
      <c r="J54" s="389">
        <v>0</v>
      </c>
      <c r="K54" s="389">
        <v>0</v>
      </c>
      <c r="L54" s="389">
        <v>0</v>
      </c>
    </row>
    <row r="55" spans="1:12" ht="20.100000000000001" customHeight="1">
      <c r="A55" s="373">
        <v>47</v>
      </c>
      <c r="B55" s="388" t="s">
        <v>1028</v>
      </c>
      <c r="C55" s="389">
        <v>2031</v>
      </c>
      <c r="D55" s="389">
        <v>0</v>
      </c>
      <c r="E55" s="389">
        <v>0</v>
      </c>
      <c r="F55" s="389">
        <v>0</v>
      </c>
      <c r="G55" s="389">
        <v>0</v>
      </c>
      <c r="H55" s="389">
        <v>0</v>
      </c>
      <c r="I55" s="389">
        <v>0</v>
      </c>
      <c r="J55" s="389">
        <v>0</v>
      </c>
      <c r="K55" s="389">
        <v>0</v>
      </c>
      <c r="L55" s="389">
        <v>0</v>
      </c>
    </row>
    <row r="56" spans="1:12" ht="20.100000000000001" customHeight="1">
      <c r="A56" s="373">
        <v>48</v>
      </c>
      <c r="B56" s="388" t="s">
        <v>1029</v>
      </c>
      <c r="C56" s="389">
        <v>0</v>
      </c>
      <c r="D56" s="389">
        <v>0</v>
      </c>
      <c r="E56" s="389">
        <v>0</v>
      </c>
      <c r="F56" s="389">
        <v>0</v>
      </c>
      <c r="G56" s="389">
        <v>0</v>
      </c>
      <c r="H56" s="389">
        <v>0</v>
      </c>
      <c r="I56" s="389">
        <v>0</v>
      </c>
      <c r="J56" s="389">
        <v>0</v>
      </c>
      <c r="K56" s="389">
        <v>0</v>
      </c>
      <c r="L56" s="389">
        <v>0</v>
      </c>
    </row>
    <row r="57" spans="1:12" ht="20.100000000000001" customHeight="1">
      <c r="A57" s="373">
        <v>49</v>
      </c>
      <c r="B57" s="388" t="s">
        <v>923</v>
      </c>
      <c r="C57" s="389">
        <v>0</v>
      </c>
      <c r="D57" s="389">
        <v>0</v>
      </c>
      <c r="E57" s="389">
        <v>0</v>
      </c>
      <c r="F57" s="389">
        <v>0</v>
      </c>
      <c r="G57" s="389">
        <v>0</v>
      </c>
      <c r="H57" s="389">
        <v>0</v>
      </c>
      <c r="I57" s="389">
        <v>0</v>
      </c>
      <c r="J57" s="389">
        <v>0</v>
      </c>
      <c r="K57" s="389">
        <v>0</v>
      </c>
      <c r="L57" s="389">
        <v>0</v>
      </c>
    </row>
    <row r="58" spans="1:12" ht="20.100000000000001" customHeight="1">
      <c r="A58" s="373">
        <v>50</v>
      </c>
      <c r="B58" s="388" t="s">
        <v>924</v>
      </c>
      <c r="C58" s="389">
        <v>0</v>
      </c>
      <c r="D58" s="389">
        <v>0</v>
      </c>
      <c r="E58" s="389">
        <v>0</v>
      </c>
      <c r="F58" s="389">
        <v>0</v>
      </c>
      <c r="G58" s="389">
        <v>0</v>
      </c>
      <c r="H58" s="389">
        <v>0</v>
      </c>
      <c r="I58" s="389">
        <v>0</v>
      </c>
      <c r="J58" s="389">
        <v>0</v>
      </c>
      <c r="K58" s="389">
        <v>0</v>
      </c>
      <c r="L58" s="389">
        <v>0</v>
      </c>
    </row>
    <row r="59" spans="1:12" ht="20.100000000000001" customHeight="1">
      <c r="A59" s="373">
        <v>51</v>
      </c>
      <c r="B59" s="388" t="s">
        <v>925</v>
      </c>
      <c r="C59" s="389">
        <v>21</v>
      </c>
      <c r="D59" s="389">
        <v>2033</v>
      </c>
      <c r="E59" s="389">
        <v>0</v>
      </c>
      <c r="F59" s="389">
        <v>0</v>
      </c>
      <c r="G59" s="389">
        <v>0</v>
      </c>
      <c r="H59" s="389">
        <v>0</v>
      </c>
      <c r="I59" s="389">
        <v>0</v>
      </c>
      <c r="J59" s="389">
        <v>0</v>
      </c>
      <c r="K59" s="389">
        <v>0</v>
      </c>
      <c r="L59" s="389">
        <v>0</v>
      </c>
    </row>
    <row r="60" spans="1:12" ht="20.100000000000001" customHeight="1">
      <c r="A60" s="351"/>
      <c r="B60" s="392" t="s">
        <v>1030</v>
      </c>
      <c r="C60" s="394">
        <f t="shared" ref="C60:L60" si="0">SUM(C9:C59)</f>
        <v>17381</v>
      </c>
      <c r="D60" s="394">
        <f t="shared" si="0"/>
        <v>98143</v>
      </c>
      <c r="E60" s="394">
        <f t="shared" si="0"/>
        <v>173989.09</v>
      </c>
      <c r="F60" s="394">
        <f t="shared" si="0"/>
        <v>15202</v>
      </c>
      <c r="G60" s="394">
        <f t="shared" si="0"/>
        <v>588533</v>
      </c>
      <c r="H60" s="394">
        <f t="shared" si="0"/>
        <v>0</v>
      </c>
      <c r="I60" s="394">
        <f t="shared" si="0"/>
        <v>343554.12</v>
      </c>
      <c r="J60" s="394">
        <f t="shared" si="0"/>
        <v>26</v>
      </c>
      <c r="K60" s="394">
        <f t="shared" si="0"/>
        <v>126</v>
      </c>
      <c r="L60" s="394">
        <f t="shared" si="0"/>
        <v>1.7</v>
      </c>
    </row>
    <row r="62" spans="1:12">
      <c r="A62" s="499"/>
      <c r="B62" s="499"/>
      <c r="C62" s="499"/>
      <c r="D62" s="499"/>
      <c r="I62" s="1250" t="s">
        <v>13</v>
      </c>
      <c r="J62" s="1250"/>
      <c r="K62" s="1250"/>
    </row>
    <row r="63" spans="1:12">
      <c r="A63" s="499"/>
      <c r="B63" s="499"/>
      <c r="C63" s="499"/>
      <c r="D63" s="499"/>
      <c r="I63" s="1250" t="s">
        <v>14</v>
      </c>
      <c r="J63" s="1250"/>
      <c r="K63" s="1250"/>
    </row>
    <row r="64" spans="1:12">
      <c r="A64" s="499"/>
      <c r="B64" s="499"/>
      <c r="C64" s="499"/>
      <c r="D64" s="499"/>
      <c r="I64" s="1250" t="s">
        <v>88</v>
      </c>
      <c r="J64" s="1250"/>
      <c r="K64" s="1250"/>
    </row>
    <row r="65" spans="1:13">
      <c r="A65" s="499" t="s">
        <v>12</v>
      </c>
      <c r="C65" s="499"/>
      <c r="D65" s="499"/>
      <c r="J65" s="585" t="s">
        <v>85</v>
      </c>
    </row>
    <row r="77" spans="1:13">
      <c r="L77" s="393" t="s">
        <v>13</v>
      </c>
    </row>
    <row r="78" spans="1:13">
      <c r="K78" s="1253" t="s">
        <v>14</v>
      </c>
      <c r="L78" s="1253"/>
      <c r="M78" s="1253"/>
    </row>
    <row r="79" spans="1:13">
      <c r="K79" s="1253" t="s">
        <v>88</v>
      </c>
      <c r="L79" s="1253"/>
      <c r="M79" s="1253"/>
    </row>
    <row r="80" spans="1:13">
      <c r="L80" s="381" t="s">
        <v>85</v>
      </c>
    </row>
  </sheetData>
  <mergeCells count="14">
    <mergeCell ref="K78:M78"/>
    <mergeCell ref="K79:M79"/>
    <mergeCell ref="A1:K1"/>
    <mergeCell ref="A2:K2"/>
    <mergeCell ref="A4:K4"/>
    <mergeCell ref="J5:L5"/>
    <mergeCell ref="A6:A7"/>
    <mergeCell ref="B6:B7"/>
    <mergeCell ref="C6:E6"/>
    <mergeCell ref="F6:I6"/>
    <mergeCell ref="J6:L6"/>
    <mergeCell ref="I62:K62"/>
    <mergeCell ref="I63:K63"/>
    <mergeCell ref="I64:K64"/>
  </mergeCells>
  <printOptions horizontalCentered="1"/>
  <pageMargins left="0.70866141732283505" right="0.70866141732283505" top="0.23622047244094499" bottom="0" header="0.31496062992126" footer="0.31496062992126"/>
  <pageSetup paperSize="9" scale="74" orientation="landscape" r:id="rId1"/>
  <rowBreaks count="1" manualBreakCount="1">
    <brk id="34" max="11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SheetLayoutView="80" workbookViewId="0">
      <pane ySplit="7" topLeftCell="A20" activePane="bottomLeft" state="frozen"/>
      <selection pane="bottomLeft" activeCell="L9" sqref="L9"/>
    </sheetView>
  </sheetViews>
  <sheetFormatPr defaultRowHeight="12.75"/>
  <cols>
    <col min="1" max="1" width="7.7109375" customWidth="1"/>
    <col min="2" max="2" width="15.85546875" customWidth="1"/>
    <col min="3" max="3" width="13.7109375" customWidth="1"/>
    <col min="4" max="4" width="14.7109375" customWidth="1"/>
    <col min="5" max="5" width="13.85546875" customWidth="1"/>
    <col min="6" max="6" width="14.57031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2" ht="18">
      <c r="A1" s="1080" t="s">
        <v>0</v>
      </c>
      <c r="B1" s="1080"/>
      <c r="C1" s="1080"/>
      <c r="D1" s="1080"/>
      <c r="E1" s="1080"/>
      <c r="F1" s="1080"/>
      <c r="G1" s="1080"/>
      <c r="H1" s="1080"/>
      <c r="I1" s="295"/>
      <c r="J1" s="295"/>
      <c r="K1" s="165" t="s">
        <v>514</v>
      </c>
    </row>
    <row r="2" spans="1:12" ht="21">
      <c r="A2" s="1081" t="s">
        <v>734</v>
      </c>
      <c r="B2" s="1081"/>
      <c r="C2" s="1081"/>
      <c r="D2" s="1081"/>
      <c r="E2" s="1081"/>
      <c r="F2" s="1081"/>
      <c r="G2" s="1081"/>
      <c r="H2" s="1081"/>
      <c r="I2" s="296"/>
      <c r="J2" s="296"/>
    </row>
    <row r="3" spans="1:12" ht="15">
      <c r="A3" s="138"/>
      <c r="B3" s="138"/>
      <c r="C3" s="138"/>
      <c r="D3" s="138"/>
      <c r="E3" s="138"/>
      <c r="F3" s="138"/>
      <c r="G3" s="138"/>
      <c r="H3" s="138"/>
      <c r="I3" s="138"/>
      <c r="J3" s="138"/>
    </row>
    <row r="4" spans="1:12" ht="18">
      <c r="A4" s="1080" t="s">
        <v>513</v>
      </c>
      <c r="B4" s="1080"/>
      <c r="C4" s="1080"/>
      <c r="D4" s="1080"/>
      <c r="E4" s="1080"/>
      <c r="F4" s="1080"/>
      <c r="G4" s="1080"/>
      <c r="H4" s="1080"/>
      <c r="I4" s="295"/>
      <c r="J4" s="295"/>
    </row>
    <row r="5" spans="1:12" ht="15">
      <c r="A5" s="139" t="s">
        <v>1034</v>
      </c>
      <c r="B5" s="139"/>
      <c r="C5" s="139"/>
      <c r="D5" s="139"/>
      <c r="E5" s="139"/>
      <c r="F5" s="139"/>
      <c r="G5" s="1261" t="s">
        <v>814</v>
      </c>
      <c r="H5" s="1261"/>
      <c r="I5" s="1261"/>
      <c r="J5" s="1261"/>
      <c r="K5" s="1261"/>
    </row>
    <row r="6" spans="1:12" ht="21.75" customHeight="1">
      <c r="A6" s="1262" t="s">
        <v>2</v>
      </c>
      <c r="B6" s="1262" t="s">
        <v>39</v>
      </c>
      <c r="C6" s="959" t="s">
        <v>482</v>
      </c>
      <c r="D6" s="992"/>
      <c r="E6" s="960"/>
      <c r="F6" s="959" t="s">
        <v>485</v>
      </c>
      <c r="G6" s="992"/>
      <c r="H6" s="960"/>
      <c r="I6" s="1085" t="s">
        <v>1073</v>
      </c>
      <c r="J6" s="1085" t="s">
        <v>639</v>
      </c>
      <c r="K6" s="1085" t="s">
        <v>79</v>
      </c>
    </row>
    <row r="7" spans="1:12" ht="29.25" customHeight="1">
      <c r="A7" s="1263"/>
      <c r="B7" s="1263"/>
      <c r="C7" s="290" t="s">
        <v>481</v>
      </c>
      <c r="D7" s="290" t="s">
        <v>483</v>
      </c>
      <c r="E7" s="290" t="s">
        <v>484</v>
      </c>
      <c r="F7" s="290" t="s">
        <v>481</v>
      </c>
      <c r="G7" s="290" t="s">
        <v>483</v>
      </c>
      <c r="H7" s="290" t="s">
        <v>484</v>
      </c>
      <c r="I7" s="1086"/>
      <c r="J7" s="1086"/>
      <c r="K7" s="1086"/>
    </row>
    <row r="8" spans="1:12" ht="15">
      <c r="A8" s="203">
        <v>1</v>
      </c>
      <c r="B8" s="203">
        <v>2</v>
      </c>
      <c r="C8" s="203">
        <v>3</v>
      </c>
      <c r="D8" s="203">
        <v>4</v>
      </c>
      <c r="E8" s="203">
        <v>5</v>
      </c>
      <c r="F8" s="203">
        <v>6</v>
      </c>
      <c r="G8" s="203">
        <v>7</v>
      </c>
      <c r="H8" s="203">
        <v>8</v>
      </c>
      <c r="I8" s="203">
        <v>9</v>
      </c>
      <c r="J8" s="203">
        <v>10</v>
      </c>
      <c r="K8" s="203">
        <v>11</v>
      </c>
    </row>
    <row r="9" spans="1:12" ht="15">
      <c r="A9" s="202">
        <v>1</v>
      </c>
      <c r="B9" s="458" t="s">
        <v>1036</v>
      </c>
      <c r="C9" s="505">
        <v>0</v>
      </c>
      <c r="D9" s="505">
        <v>0</v>
      </c>
      <c r="E9" s="505">
        <v>0</v>
      </c>
      <c r="F9" s="505">
        <v>0</v>
      </c>
      <c r="G9" s="505">
        <v>0</v>
      </c>
      <c r="H9" s="505">
        <v>0</v>
      </c>
      <c r="I9" s="505">
        <v>0</v>
      </c>
      <c r="J9" s="505">
        <v>0</v>
      </c>
      <c r="K9" s="505">
        <v>0</v>
      </c>
      <c r="L9" s="9">
        <v>0</v>
      </c>
    </row>
    <row r="10" spans="1:12" ht="15">
      <c r="A10" s="202">
        <v>2</v>
      </c>
      <c r="B10" s="458" t="s">
        <v>876</v>
      </c>
      <c r="C10" s="505">
        <v>0</v>
      </c>
      <c r="D10" s="505">
        <v>0</v>
      </c>
      <c r="E10" s="505">
        <v>0</v>
      </c>
      <c r="F10" s="505">
        <v>0</v>
      </c>
      <c r="G10" s="505">
        <v>0</v>
      </c>
      <c r="H10" s="505">
        <v>0</v>
      </c>
      <c r="I10" s="505">
        <v>0</v>
      </c>
      <c r="J10" s="505">
        <v>0</v>
      </c>
      <c r="K10" s="505">
        <v>0</v>
      </c>
    </row>
    <row r="11" spans="1:12" ht="15">
      <c r="A11" s="202">
        <v>3</v>
      </c>
      <c r="B11" s="458" t="s">
        <v>1020</v>
      </c>
      <c r="C11" s="505">
        <v>0</v>
      </c>
      <c r="D11" s="505">
        <v>0</v>
      </c>
      <c r="E11" s="505">
        <v>0</v>
      </c>
      <c r="F11" s="505">
        <v>0</v>
      </c>
      <c r="G11" s="505">
        <v>0</v>
      </c>
      <c r="H11" s="505">
        <v>0</v>
      </c>
      <c r="I11" s="505">
        <v>0</v>
      </c>
      <c r="J11" s="505">
        <v>0</v>
      </c>
      <c r="K11" s="505">
        <v>0</v>
      </c>
    </row>
    <row r="12" spans="1:12" ht="15">
      <c r="A12" s="202">
        <v>4</v>
      </c>
      <c r="B12" s="475" t="s">
        <v>878</v>
      </c>
      <c r="C12" s="506">
        <v>0</v>
      </c>
      <c r="D12" s="506">
        <v>0</v>
      </c>
      <c r="E12" s="506">
        <v>0</v>
      </c>
      <c r="F12" s="506">
        <v>0</v>
      </c>
      <c r="G12" s="506">
        <v>0</v>
      </c>
      <c r="H12" s="506">
        <v>0</v>
      </c>
      <c r="I12" s="506">
        <v>0</v>
      </c>
      <c r="J12" s="506">
        <v>0</v>
      </c>
      <c r="K12" s="506">
        <v>0</v>
      </c>
    </row>
    <row r="13" spans="1:12" ht="15">
      <c r="A13" s="202">
        <v>5</v>
      </c>
      <c r="B13" s="476" t="s">
        <v>879</v>
      </c>
      <c r="C13" s="505">
        <v>0</v>
      </c>
      <c r="D13" s="505">
        <v>0</v>
      </c>
      <c r="E13" s="505">
        <v>0</v>
      </c>
      <c r="F13" s="505">
        <v>0</v>
      </c>
      <c r="G13" s="505">
        <v>0</v>
      </c>
      <c r="H13" s="505">
        <v>0</v>
      </c>
      <c r="I13" s="505">
        <v>0</v>
      </c>
      <c r="J13" s="505">
        <v>0</v>
      </c>
      <c r="K13" s="505">
        <v>0</v>
      </c>
    </row>
    <row r="14" spans="1:12" ht="15">
      <c r="A14" s="202">
        <v>6</v>
      </c>
      <c r="B14" s="476" t="s">
        <v>880</v>
      </c>
      <c r="C14" s="506">
        <v>0</v>
      </c>
      <c r="D14" s="506">
        <v>0</v>
      </c>
      <c r="E14" s="506">
        <v>0</v>
      </c>
      <c r="F14" s="506">
        <v>0</v>
      </c>
      <c r="G14" s="506">
        <v>0</v>
      </c>
      <c r="H14" s="506">
        <v>0</v>
      </c>
      <c r="I14" s="506">
        <v>0</v>
      </c>
      <c r="J14" s="506">
        <v>0</v>
      </c>
      <c r="K14" s="506">
        <v>0</v>
      </c>
    </row>
    <row r="15" spans="1:12" ht="15">
      <c r="A15" s="202">
        <v>7</v>
      </c>
      <c r="B15" s="476" t="s">
        <v>881</v>
      </c>
      <c r="C15" s="506">
        <v>0</v>
      </c>
      <c r="D15" s="506">
        <v>0</v>
      </c>
      <c r="E15" s="506">
        <v>0</v>
      </c>
      <c r="F15" s="506">
        <v>0</v>
      </c>
      <c r="G15" s="506">
        <v>0</v>
      </c>
      <c r="H15" s="506">
        <v>0</v>
      </c>
      <c r="I15" s="506">
        <v>0</v>
      </c>
      <c r="J15" s="506">
        <v>0</v>
      </c>
      <c r="K15" s="506">
        <v>0</v>
      </c>
    </row>
    <row r="16" spans="1:12" ht="15">
      <c r="A16" s="202">
        <v>8</v>
      </c>
      <c r="B16" s="476" t="s">
        <v>882</v>
      </c>
      <c r="C16" s="505">
        <v>0</v>
      </c>
      <c r="D16" s="505">
        <v>0</v>
      </c>
      <c r="E16" s="505">
        <v>0</v>
      </c>
      <c r="F16" s="505">
        <v>0</v>
      </c>
      <c r="G16" s="505">
        <v>0</v>
      </c>
      <c r="H16" s="505">
        <v>0</v>
      </c>
      <c r="I16" s="505">
        <v>0</v>
      </c>
      <c r="J16" s="505">
        <v>0</v>
      </c>
      <c r="K16" s="505">
        <v>0</v>
      </c>
    </row>
    <row r="17" spans="1:13" ht="15">
      <c r="A17" s="202">
        <v>9</v>
      </c>
      <c r="B17" s="476" t="s">
        <v>883</v>
      </c>
      <c r="C17" s="505">
        <v>0</v>
      </c>
      <c r="D17" s="505">
        <v>0</v>
      </c>
      <c r="E17" s="505">
        <v>0</v>
      </c>
      <c r="F17" s="505">
        <v>0</v>
      </c>
      <c r="G17" s="505">
        <v>0</v>
      </c>
      <c r="H17" s="505">
        <v>0</v>
      </c>
      <c r="I17" s="505">
        <v>0</v>
      </c>
      <c r="J17" s="505">
        <v>0</v>
      </c>
      <c r="K17" s="505">
        <v>0</v>
      </c>
      <c r="M17" t="s">
        <v>11</v>
      </c>
    </row>
    <row r="18" spans="1:13" ht="15">
      <c r="A18" s="202">
        <v>10</v>
      </c>
      <c r="B18" s="476" t="s">
        <v>884</v>
      </c>
      <c r="C18" s="506">
        <v>0</v>
      </c>
      <c r="D18" s="506">
        <v>0</v>
      </c>
      <c r="E18" s="506">
        <v>0</v>
      </c>
      <c r="F18" s="506">
        <v>0</v>
      </c>
      <c r="G18" s="506">
        <v>0</v>
      </c>
      <c r="H18" s="506">
        <v>0</v>
      </c>
      <c r="I18" s="506">
        <v>0</v>
      </c>
      <c r="J18" s="506">
        <v>0</v>
      </c>
      <c r="K18" s="506">
        <v>0</v>
      </c>
    </row>
    <row r="19" spans="1:13" ht="15">
      <c r="A19" s="202">
        <v>11</v>
      </c>
      <c r="B19" s="476" t="s">
        <v>885</v>
      </c>
      <c r="C19" s="506">
        <v>0</v>
      </c>
      <c r="D19" s="506">
        <v>0</v>
      </c>
      <c r="E19" s="506">
        <v>0</v>
      </c>
      <c r="F19" s="506">
        <v>0</v>
      </c>
      <c r="G19" s="506">
        <v>0</v>
      </c>
      <c r="H19" s="506">
        <v>0</v>
      </c>
      <c r="I19" s="506">
        <v>0</v>
      </c>
      <c r="J19" s="506">
        <v>0</v>
      </c>
      <c r="K19" s="506">
        <v>0</v>
      </c>
    </row>
    <row r="20" spans="1:13" ht="15">
      <c r="A20" s="202">
        <v>12</v>
      </c>
      <c r="B20" s="476" t="s">
        <v>886</v>
      </c>
      <c r="C20" s="506">
        <v>0</v>
      </c>
      <c r="D20" s="506">
        <v>0</v>
      </c>
      <c r="E20" s="506">
        <v>0</v>
      </c>
      <c r="F20" s="506">
        <v>0</v>
      </c>
      <c r="G20" s="506">
        <v>0</v>
      </c>
      <c r="H20" s="506">
        <v>0</v>
      </c>
      <c r="I20" s="506">
        <v>0</v>
      </c>
      <c r="J20" s="506">
        <v>0</v>
      </c>
      <c r="K20" s="506">
        <v>0</v>
      </c>
    </row>
    <row r="21" spans="1:13" ht="15">
      <c r="A21" s="202">
        <v>13</v>
      </c>
      <c r="B21" s="476" t="s">
        <v>887</v>
      </c>
      <c r="C21" s="505">
        <v>0</v>
      </c>
      <c r="D21" s="505">
        <v>0</v>
      </c>
      <c r="E21" s="505">
        <v>0</v>
      </c>
      <c r="F21" s="505">
        <v>0</v>
      </c>
      <c r="G21" s="505">
        <v>0</v>
      </c>
      <c r="H21" s="505">
        <v>0</v>
      </c>
      <c r="I21" s="505">
        <v>0</v>
      </c>
      <c r="J21" s="505">
        <v>0</v>
      </c>
      <c r="K21" s="505">
        <v>0</v>
      </c>
    </row>
    <row r="22" spans="1:13" ht="15">
      <c r="A22" s="202">
        <v>14</v>
      </c>
      <c r="B22" s="476" t="s">
        <v>888</v>
      </c>
      <c r="C22" s="505">
        <v>0</v>
      </c>
      <c r="D22" s="505">
        <v>0</v>
      </c>
      <c r="E22" s="505">
        <v>0</v>
      </c>
      <c r="F22" s="505">
        <v>0</v>
      </c>
      <c r="G22" s="505">
        <v>0</v>
      </c>
      <c r="H22" s="505">
        <v>0</v>
      </c>
      <c r="I22" s="505">
        <v>0</v>
      </c>
      <c r="J22" s="505">
        <v>0</v>
      </c>
      <c r="K22" s="505">
        <v>0</v>
      </c>
    </row>
    <row r="23" spans="1:13" ht="15">
      <c r="A23" s="202">
        <v>15</v>
      </c>
      <c r="B23" s="476" t="s">
        <v>889</v>
      </c>
      <c r="C23" s="506">
        <v>0</v>
      </c>
      <c r="D23" s="506">
        <v>0</v>
      </c>
      <c r="E23" s="506">
        <v>0</v>
      </c>
      <c r="F23" s="506">
        <v>0</v>
      </c>
      <c r="G23" s="506">
        <v>0</v>
      </c>
      <c r="H23" s="506">
        <v>0</v>
      </c>
      <c r="I23" s="506">
        <v>0</v>
      </c>
      <c r="J23" s="506">
        <v>0</v>
      </c>
      <c r="K23" s="506">
        <v>0</v>
      </c>
    </row>
    <row r="24" spans="1:13" ht="15">
      <c r="A24" s="202">
        <v>16</v>
      </c>
      <c r="B24" s="476" t="s">
        <v>890</v>
      </c>
      <c r="C24" s="506">
        <v>0</v>
      </c>
      <c r="D24" s="506">
        <v>0</v>
      </c>
      <c r="E24" s="506">
        <v>0</v>
      </c>
      <c r="F24" s="506">
        <v>0</v>
      </c>
      <c r="G24" s="506">
        <v>0</v>
      </c>
      <c r="H24" s="506">
        <v>0</v>
      </c>
      <c r="I24" s="506">
        <v>0</v>
      </c>
      <c r="J24" s="506">
        <v>0</v>
      </c>
      <c r="K24" s="506">
        <v>0</v>
      </c>
    </row>
    <row r="25" spans="1:13" ht="15">
      <c r="A25" s="202">
        <v>17</v>
      </c>
      <c r="B25" s="476" t="s">
        <v>891</v>
      </c>
      <c r="C25" s="506">
        <v>0</v>
      </c>
      <c r="D25" s="506">
        <v>0</v>
      </c>
      <c r="E25" s="506">
        <v>0</v>
      </c>
      <c r="F25" s="506">
        <v>0</v>
      </c>
      <c r="G25" s="506">
        <v>0</v>
      </c>
      <c r="H25" s="506">
        <v>0</v>
      </c>
      <c r="I25" s="506">
        <v>0</v>
      </c>
      <c r="J25" s="506">
        <v>0</v>
      </c>
      <c r="K25" s="506">
        <v>0</v>
      </c>
    </row>
    <row r="26" spans="1:13" ht="15">
      <c r="A26" s="202">
        <v>18</v>
      </c>
      <c r="B26" s="476" t="s">
        <v>892</v>
      </c>
      <c r="C26" s="506">
        <v>0</v>
      </c>
      <c r="D26" s="506">
        <v>0</v>
      </c>
      <c r="E26" s="506">
        <v>0</v>
      </c>
      <c r="F26" s="506">
        <v>0</v>
      </c>
      <c r="G26" s="506">
        <v>0</v>
      </c>
      <c r="H26" s="506">
        <v>0</v>
      </c>
      <c r="I26" s="506">
        <v>0</v>
      </c>
      <c r="J26" s="506">
        <v>0</v>
      </c>
      <c r="K26" s="506">
        <v>0</v>
      </c>
    </row>
    <row r="27" spans="1:13" ht="15">
      <c r="A27" s="202">
        <v>19</v>
      </c>
      <c r="B27" s="476" t="s">
        <v>893</v>
      </c>
      <c r="C27" s="506">
        <v>0</v>
      </c>
      <c r="D27" s="506">
        <v>0</v>
      </c>
      <c r="E27" s="506">
        <v>0</v>
      </c>
      <c r="F27" s="506">
        <v>0</v>
      </c>
      <c r="G27" s="506">
        <v>0</v>
      </c>
      <c r="H27" s="506">
        <v>0</v>
      </c>
      <c r="I27" s="506">
        <v>0</v>
      </c>
      <c r="J27" s="506">
        <v>0</v>
      </c>
      <c r="K27" s="506">
        <v>0</v>
      </c>
    </row>
    <row r="28" spans="1:13" ht="15">
      <c r="A28" s="202">
        <v>20</v>
      </c>
      <c r="B28" s="476" t="s">
        <v>894</v>
      </c>
      <c r="C28" s="506">
        <v>0</v>
      </c>
      <c r="D28" s="506">
        <v>0</v>
      </c>
      <c r="E28" s="506">
        <v>0</v>
      </c>
      <c r="F28" s="506">
        <v>0</v>
      </c>
      <c r="G28" s="506">
        <v>0</v>
      </c>
      <c r="H28" s="506">
        <v>0</v>
      </c>
      <c r="I28" s="506">
        <v>0</v>
      </c>
      <c r="J28" s="506">
        <v>0</v>
      </c>
      <c r="K28" s="506">
        <v>0</v>
      </c>
    </row>
    <row r="29" spans="1:13" ht="15">
      <c r="A29" s="202">
        <v>21</v>
      </c>
      <c r="B29" s="476" t="s">
        <v>895</v>
      </c>
      <c r="C29" s="506">
        <v>0</v>
      </c>
      <c r="D29" s="506">
        <v>0</v>
      </c>
      <c r="E29" s="506">
        <v>0</v>
      </c>
      <c r="F29" s="506">
        <v>0</v>
      </c>
      <c r="G29" s="506">
        <v>0</v>
      </c>
      <c r="H29" s="506">
        <v>0</v>
      </c>
      <c r="I29" s="506">
        <v>0</v>
      </c>
      <c r="J29" s="506">
        <v>0</v>
      </c>
      <c r="K29" s="506">
        <v>0</v>
      </c>
    </row>
    <row r="30" spans="1:13" ht="15">
      <c r="A30" s="202">
        <v>22</v>
      </c>
      <c r="B30" s="476" t="s">
        <v>896</v>
      </c>
      <c r="C30" s="506">
        <v>0</v>
      </c>
      <c r="D30" s="506">
        <v>0</v>
      </c>
      <c r="E30" s="506">
        <v>0</v>
      </c>
      <c r="F30" s="506">
        <v>0</v>
      </c>
      <c r="G30" s="506">
        <v>0</v>
      </c>
      <c r="H30" s="506">
        <v>0</v>
      </c>
      <c r="I30" s="506">
        <v>0</v>
      </c>
      <c r="J30" s="506">
        <v>0</v>
      </c>
      <c r="K30" s="506">
        <v>0</v>
      </c>
    </row>
    <row r="31" spans="1:13" ht="15">
      <c r="A31" s="202">
        <v>23</v>
      </c>
      <c r="B31" s="476" t="s">
        <v>897</v>
      </c>
      <c r="C31" s="505">
        <v>0</v>
      </c>
      <c r="D31" s="505">
        <v>0</v>
      </c>
      <c r="E31" s="505">
        <v>0</v>
      </c>
      <c r="F31" s="505">
        <v>0</v>
      </c>
      <c r="G31" s="505">
        <v>0</v>
      </c>
      <c r="H31" s="505">
        <v>0</v>
      </c>
      <c r="I31" s="505">
        <v>0</v>
      </c>
      <c r="J31" s="505">
        <v>0</v>
      </c>
      <c r="K31" s="505">
        <v>0</v>
      </c>
    </row>
    <row r="32" spans="1:13" ht="15">
      <c r="A32" s="202">
        <v>24</v>
      </c>
      <c r="B32" s="476" t="s">
        <v>898</v>
      </c>
      <c r="C32" s="505">
        <v>0</v>
      </c>
      <c r="D32" s="505">
        <v>0</v>
      </c>
      <c r="E32" s="505">
        <v>0</v>
      </c>
      <c r="F32" s="505">
        <v>0</v>
      </c>
      <c r="G32" s="505">
        <v>0</v>
      </c>
      <c r="H32" s="505">
        <v>0</v>
      </c>
      <c r="I32" s="505">
        <v>0</v>
      </c>
      <c r="J32" s="505">
        <v>0</v>
      </c>
      <c r="K32" s="505">
        <v>0</v>
      </c>
    </row>
    <row r="33" spans="1:12" ht="15">
      <c r="A33" s="202">
        <v>25</v>
      </c>
      <c r="B33" s="476" t="s">
        <v>899</v>
      </c>
      <c r="C33" s="506">
        <v>0</v>
      </c>
      <c r="D33" s="506">
        <v>0</v>
      </c>
      <c r="E33" s="506">
        <v>0</v>
      </c>
      <c r="F33" s="506">
        <v>0</v>
      </c>
      <c r="G33" s="506">
        <v>0</v>
      </c>
      <c r="H33" s="506">
        <v>0</v>
      </c>
      <c r="I33" s="506">
        <v>0</v>
      </c>
      <c r="J33" s="506">
        <v>0</v>
      </c>
      <c r="K33" s="506">
        <v>0</v>
      </c>
    </row>
    <row r="34" spans="1:12" ht="15">
      <c r="A34" s="202">
        <v>26</v>
      </c>
      <c r="B34" s="476" t="s">
        <v>900</v>
      </c>
      <c r="C34" s="506">
        <v>0</v>
      </c>
      <c r="D34" s="506">
        <v>0</v>
      </c>
      <c r="E34" s="506">
        <v>0</v>
      </c>
      <c r="F34" s="506">
        <v>0</v>
      </c>
      <c r="G34" s="506">
        <v>0</v>
      </c>
      <c r="H34" s="506">
        <v>0</v>
      </c>
      <c r="I34" s="506">
        <v>0</v>
      </c>
      <c r="J34" s="506">
        <v>0</v>
      </c>
      <c r="K34" s="506">
        <v>0</v>
      </c>
    </row>
    <row r="35" spans="1:12" ht="15">
      <c r="A35" s="202">
        <v>27</v>
      </c>
      <c r="B35" s="476" t="s">
        <v>901</v>
      </c>
      <c r="C35" s="505">
        <v>0</v>
      </c>
      <c r="D35" s="505">
        <v>0</v>
      </c>
      <c r="E35" s="505">
        <v>0</v>
      </c>
      <c r="F35" s="505">
        <v>0</v>
      </c>
      <c r="G35" s="505">
        <v>0</v>
      </c>
      <c r="H35" s="505">
        <v>0</v>
      </c>
      <c r="I35" s="505">
        <v>0</v>
      </c>
      <c r="J35" s="505">
        <v>0</v>
      </c>
      <c r="K35" s="505">
        <v>0</v>
      </c>
    </row>
    <row r="36" spans="1:12" ht="15">
      <c r="A36" s="202">
        <v>28</v>
      </c>
      <c r="B36" s="476" t="s">
        <v>902</v>
      </c>
      <c r="C36" s="505">
        <v>0</v>
      </c>
      <c r="D36" s="505">
        <v>0</v>
      </c>
      <c r="E36" s="505">
        <v>0</v>
      </c>
      <c r="F36" s="505">
        <v>0</v>
      </c>
      <c r="G36" s="505">
        <v>0</v>
      </c>
      <c r="H36" s="505">
        <v>0</v>
      </c>
      <c r="I36" s="505">
        <v>0</v>
      </c>
      <c r="J36" s="505">
        <v>0</v>
      </c>
      <c r="K36" s="505">
        <v>0</v>
      </c>
    </row>
    <row r="37" spans="1:12" ht="15">
      <c r="A37" s="202">
        <v>29</v>
      </c>
      <c r="B37" s="476" t="s">
        <v>903</v>
      </c>
      <c r="C37" s="505">
        <v>0</v>
      </c>
      <c r="D37" s="505">
        <v>0</v>
      </c>
      <c r="E37" s="505">
        <v>0</v>
      </c>
      <c r="F37" s="505">
        <v>0</v>
      </c>
      <c r="G37" s="505">
        <v>0</v>
      </c>
      <c r="H37" s="505">
        <v>0</v>
      </c>
      <c r="I37" s="505">
        <v>0</v>
      </c>
      <c r="J37" s="505">
        <v>0</v>
      </c>
      <c r="K37" s="505">
        <v>0</v>
      </c>
    </row>
    <row r="38" spans="1:12" ht="15">
      <c r="A38" s="202">
        <v>30</v>
      </c>
      <c r="B38" s="476" t="s">
        <v>904</v>
      </c>
      <c r="C38" s="505">
        <v>0</v>
      </c>
      <c r="D38" s="505">
        <v>0</v>
      </c>
      <c r="E38" s="505">
        <v>0</v>
      </c>
      <c r="F38" s="505">
        <v>0</v>
      </c>
      <c r="G38" s="505">
        <v>0</v>
      </c>
      <c r="H38" s="505">
        <v>0</v>
      </c>
      <c r="I38" s="505">
        <v>0</v>
      </c>
      <c r="J38" s="505">
        <v>0</v>
      </c>
      <c r="K38" s="505">
        <v>0</v>
      </c>
    </row>
    <row r="39" spans="1:12" ht="15">
      <c r="A39" s="202">
        <v>31</v>
      </c>
      <c r="B39" s="476" t="s">
        <v>905</v>
      </c>
      <c r="C39" s="505">
        <v>0</v>
      </c>
      <c r="D39" s="505">
        <v>0</v>
      </c>
      <c r="E39" s="505">
        <v>0</v>
      </c>
      <c r="F39" s="505">
        <v>0</v>
      </c>
      <c r="G39" s="505">
        <v>0</v>
      </c>
      <c r="H39" s="505">
        <v>0</v>
      </c>
      <c r="I39" s="505">
        <v>0</v>
      </c>
      <c r="J39" s="505">
        <v>0</v>
      </c>
      <c r="K39" s="505">
        <v>0</v>
      </c>
    </row>
    <row r="40" spans="1:12" ht="15">
      <c r="A40" s="202">
        <v>32</v>
      </c>
      <c r="B40" s="476" t="s">
        <v>906</v>
      </c>
      <c r="C40" s="505">
        <v>0</v>
      </c>
      <c r="D40" s="505">
        <v>0</v>
      </c>
      <c r="E40" s="505">
        <v>0</v>
      </c>
      <c r="F40" s="505">
        <v>0</v>
      </c>
      <c r="G40" s="505">
        <v>0</v>
      </c>
      <c r="H40" s="505">
        <v>0</v>
      </c>
      <c r="I40" s="505">
        <v>0</v>
      </c>
      <c r="J40" s="505">
        <v>0</v>
      </c>
      <c r="K40" s="505">
        <v>0</v>
      </c>
    </row>
    <row r="41" spans="1:12" ht="15">
      <c r="A41" s="202">
        <v>33</v>
      </c>
      <c r="B41" s="476" t="s">
        <v>907</v>
      </c>
      <c r="C41" s="505">
        <v>0</v>
      </c>
      <c r="D41" s="505">
        <v>0</v>
      </c>
      <c r="E41" s="505">
        <v>0</v>
      </c>
      <c r="F41" s="505">
        <v>0</v>
      </c>
      <c r="G41" s="505">
        <v>0</v>
      </c>
      <c r="H41" s="505">
        <v>0</v>
      </c>
      <c r="I41" s="505">
        <v>0</v>
      </c>
      <c r="J41" s="505">
        <v>0</v>
      </c>
      <c r="K41" s="505">
        <v>0</v>
      </c>
    </row>
    <row r="42" spans="1:12" ht="15">
      <c r="A42" s="202">
        <v>34</v>
      </c>
      <c r="B42" s="476" t="s">
        <v>908</v>
      </c>
      <c r="C42" s="505">
        <v>0</v>
      </c>
      <c r="D42" s="505">
        <v>0</v>
      </c>
      <c r="E42" s="505">
        <v>0</v>
      </c>
      <c r="F42" s="505">
        <v>0</v>
      </c>
      <c r="G42" s="505">
        <v>0</v>
      </c>
      <c r="H42" s="505">
        <v>0</v>
      </c>
      <c r="I42" s="505">
        <v>0</v>
      </c>
      <c r="J42" s="505">
        <v>0</v>
      </c>
      <c r="K42" s="505">
        <v>0</v>
      </c>
      <c r="L42" s="9">
        <v>0</v>
      </c>
    </row>
    <row r="43" spans="1:12" ht="15">
      <c r="A43" s="202">
        <v>35</v>
      </c>
      <c r="B43" s="476" t="s">
        <v>909</v>
      </c>
      <c r="C43" s="505">
        <v>0</v>
      </c>
      <c r="D43" s="505">
        <v>0</v>
      </c>
      <c r="E43" s="505">
        <v>0</v>
      </c>
      <c r="F43" s="505">
        <v>0</v>
      </c>
      <c r="G43" s="505">
        <v>0</v>
      </c>
      <c r="H43" s="505">
        <v>0</v>
      </c>
      <c r="I43" s="505">
        <v>0</v>
      </c>
      <c r="J43" s="505">
        <v>0</v>
      </c>
      <c r="K43" s="505">
        <v>0</v>
      </c>
      <c r="L43" s="9">
        <v>0</v>
      </c>
    </row>
    <row r="44" spans="1:12" ht="15">
      <c r="A44" s="202">
        <v>36</v>
      </c>
      <c r="B44" s="476" t="s">
        <v>910</v>
      </c>
      <c r="C44" s="505">
        <v>0</v>
      </c>
      <c r="D44" s="505">
        <v>0</v>
      </c>
      <c r="E44" s="505">
        <v>0</v>
      </c>
      <c r="F44" s="505">
        <v>0</v>
      </c>
      <c r="G44" s="505">
        <v>0</v>
      </c>
      <c r="H44" s="505">
        <v>0</v>
      </c>
      <c r="I44" s="505">
        <v>0</v>
      </c>
      <c r="J44" s="505">
        <v>0</v>
      </c>
      <c r="K44" s="505">
        <v>0</v>
      </c>
    </row>
    <row r="45" spans="1:12" s="470" customFormat="1" ht="15">
      <c r="A45" s="507">
        <v>37</v>
      </c>
      <c r="B45" s="508" t="s">
        <v>911</v>
      </c>
      <c r="C45" s="509">
        <v>1</v>
      </c>
      <c r="D45" s="509">
        <v>11</v>
      </c>
      <c r="E45" s="509">
        <v>37</v>
      </c>
      <c r="F45" s="509">
        <v>1</v>
      </c>
      <c r="G45" s="509">
        <v>11</v>
      </c>
      <c r="H45" s="509">
        <v>37</v>
      </c>
      <c r="I45" s="509">
        <v>41</v>
      </c>
      <c r="J45" s="509">
        <v>1769</v>
      </c>
      <c r="K45" s="510" t="s">
        <v>7</v>
      </c>
    </row>
    <row r="46" spans="1:12" ht="15">
      <c r="A46" s="202">
        <v>38</v>
      </c>
      <c r="B46" s="476" t="s">
        <v>912</v>
      </c>
      <c r="C46" s="505">
        <v>0</v>
      </c>
      <c r="D46" s="505">
        <v>0</v>
      </c>
      <c r="E46" s="505">
        <v>0</v>
      </c>
      <c r="F46" s="505">
        <v>0</v>
      </c>
      <c r="G46" s="505">
        <v>0</v>
      </c>
      <c r="H46" s="505">
        <v>0</v>
      </c>
      <c r="I46" s="505">
        <v>0</v>
      </c>
      <c r="J46" s="505">
        <v>0</v>
      </c>
      <c r="K46" s="505">
        <v>0</v>
      </c>
    </row>
    <row r="47" spans="1:12" ht="15">
      <c r="A47" s="202">
        <v>39</v>
      </c>
      <c r="B47" s="476" t="s">
        <v>913</v>
      </c>
      <c r="C47" s="505">
        <v>0</v>
      </c>
      <c r="D47" s="505">
        <v>0</v>
      </c>
      <c r="E47" s="505">
        <v>0</v>
      </c>
      <c r="F47" s="505">
        <v>0</v>
      </c>
      <c r="G47" s="505">
        <v>0</v>
      </c>
      <c r="H47" s="505">
        <v>0</v>
      </c>
      <c r="I47" s="505">
        <v>0</v>
      </c>
      <c r="J47" s="505">
        <v>0</v>
      </c>
      <c r="K47" s="505">
        <v>0</v>
      </c>
    </row>
    <row r="48" spans="1:12" ht="15">
      <c r="A48" s="202">
        <v>40</v>
      </c>
      <c r="B48" s="476" t="s">
        <v>914</v>
      </c>
      <c r="C48" s="505">
        <v>0</v>
      </c>
      <c r="D48" s="505">
        <v>0</v>
      </c>
      <c r="E48" s="505">
        <v>0</v>
      </c>
      <c r="F48" s="505">
        <v>0</v>
      </c>
      <c r="G48" s="505">
        <v>0</v>
      </c>
      <c r="H48" s="505">
        <v>0</v>
      </c>
      <c r="I48" s="505">
        <v>0</v>
      </c>
      <c r="J48" s="505">
        <v>0</v>
      </c>
      <c r="K48" s="505">
        <v>0</v>
      </c>
    </row>
    <row r="49" spans="1:11" ht="15">
      <c r="A49" s="202">
        <v>41</v>
      </c>
      <c r="B49" s="476" t="s">
        <v>915</v>
      </c>
      <c r="C49" s="505">
        <v>0</v>
      </c>
      <c r="D49" s="505">
        <v>0</v>
      </c>
      <c r="E49" s="505">
        <v>0</v>
      </c>
      <c r="F49" s="505">
        <v>0</v>
      </c>
      <c r="G49" s="505">
        <v>0</v>
      </c>
      <c r="H49" s="505">
        <v>0</v>
      </c>
      <c r="I49" s="505">
        <v>0</v>
      </c>
      <c r="J49" s="505">
        <v>0</v>
      </c>
      <c r="K49" s="505">
        <v>0</v>
      </c>
    </row>
    <row r="50" spans="1:11" ht="15">
      <c r="A50" s="202">
        <v>42</v>
      </c>
      <c r="B50" s="476" t="s">
        <v>916</v>
      </c>
      <c r="C50" s="505">
        <v>0</v>
      </c>
      <c r="D50" s="505">
        <v>0</v>
      </c>
      <c r="E50" s="505">
        <v>0</v>
      </c>
      <c r="F50" s="505">
        <v>0</v>
      </c>
      <c r="G50" s="505">
        <v>0</v>
      </c>
      <c r="H50" s="505">
        <v>0</v>
      </c>
      <c r="I50" s="505">
        <v>0</v>
      </c>
      <c r="J50" s="505">
        <v>0</v>
      </c>
      <c r="K50" s="505">
        <v>0</v>
      </c>
    </row>
    <row r="51" spans="1:11" ht="15">
      <c r="A51" s="202">
        <v>43</v>
      </c>
      <c r="B51" s="476" t="s">
        <v>917</v>
      </c>
      <c r="C51" s="505">
        <v>0</v>
      </c>
      <c r="D51" s="505">
        <v>0</v>
      </c>
      <c r="E51" s="505">
        <v>0</v>
      </c>
      <c r="F51" s="505">
        <v>0</v>
      </c>
      <c r="G51" s="505">
        <v>0</v>
      </c>
      <c r="H51" s="505">
        <v>0</v>
      </c>
      <c r="I51" s="505">
        <v>0</v>
      </c>
      <c r="J51" s="505">
        <v>0</v>
      </c>
      <c r="K51" s="505">
        <v>0</v>
      </c>
    </row>
    <row r="52" spans="1:11" ht="15">
      <c r="A52" s="202">
        <v>44</v>
      </c>
      <c r="B52" s="476" t="s">
        <v>918</v>
      </c>
      <c r="C52" s="505">
        <v>0</v>
      </c>
      <c r="D52" s="505">
        <v>0</v>
      </c>
      <c r="E52" s="505">
        <v>0</v>
      </c>
      <c r="F52" s="505">
        <v>0</v>
      </c>
      <c r="G52" s="505">
        <v>0</v>
      </c>
      <c r="H52" s="505">
        <v>0</v>
      </c>
      <c r="I52" s="505">
        <v>0</v>
      </c>
      <c r="J52" s="505">
        <v>0</v>
      </c>
      <c r="K52" s="505">
        <v>0</v>
      </c>
    </row>
    <row r="53" spans="1:11" ht="15">
      <c r="A53" s="202">
        <v>45</v>
      </c>
      <c r="B53" s="476" t="s">
        <v>919</v>
      </c>
      <c r="C53" s="505">
        <v>0</v>
      </c>
      <c r="D53" s="505">
        <v>0</v>
      </c>
      <c r="E53" s="505">
        <v>0</v>
      </c>
      <c r="F53" s="505">
        <v>0</v>
      </c>
      <c r="G53" s="505">
        <v>0</v>
      </c>
      <c r="H53" s="505">
        <v>0</v>
      </c>
      <c r="I53" s="505">
        <v>0</v>
      </c>
      <c r="J53" s="505">
        <v>0</v>
      </c>
      <c r="K53" s="505">
        <v>0</v>
      </c>
    </row>
    <row r="54" spans="1:11" ht="15">
      <c r="A54" s="202">
        <v>46</v>
      </c>
      <c r="B54" s="476" t="s">
        <v>920</v>
      </c>
      <c r="C54" s="505">
        <v>0</v>
      </c>
      <c r="D54" s="505">
        <v>0</v>
      </c>
      <c r="E54" s="505">
        <v>0</v>
      </c>
      <c r="F54" s="505">
        <v>0</v>
      </c>
      <c r="G54" s="505">
        <v>0</v>
      </c>
      <c r="H54" s="505">
        <v>0</v>
      </c>
      <c r="I54" s="505">
        <v>0</v>
      </c>
      <c r="J54" s="505">
        <v>0</v>
      </c>
      <c r="K54" s="505">
        <v>0</v>
      </c>
    </row>
    <row r="55" spans="1:11" ht="15">
      <c r="A55" s="202">
        <v>47</v>
      </c>
      <c r="B55" s="476" t="s">
        <v>921</v>
      </c>
      <c r="C55" s="505">
        <v>0</v>
      </c>
      <c r="D55" s="505">
        <v>0</v>
      </c>
      <c r="E55" s="505">
        <v>0</v>
      </c>
      <c r="F55" s="505">
        <v>0</v>
      </c>
      <c r="G55" s="505">
        <v>0</v>
      </c>
      <c r="H55" s="505">
        <v>0</v>
      </c>
      <c r="I55" s="505">
        <v>0</v>
      </c>
      <c r="J55" s="505">
        <v>0</v>
      </c>
      <c r="K55" s="505">
        <v>0</v>
      </c>
    </row>
    <row r="56" spans="1:11" ht="15">
      <c r="A56" s="202">
        <v>48</v>
      </c>
      <c r="B56" s="476" t="s">
        <v>922</v>
      </c>
      <c r="C56" s="505">
        <v>0</v>
      </c>
      <c r="D56" s="505">
        <v>0</v>
      </c>
      <c r="E56" s="505">
        <v>0</v>
      </c>
      <c r="F56" s="505">
        <v>0</v>
      </c>
      <c r="G56" s="505">
        <v>0</v>
      </c>
      <c r="H56" s="505">
        <v>0</v>
      </c>
      <c r="I56" s="505">
        <v>0</v>
      </c>
      <c r="J56" s="505">
        <v>0</v>
      </c>
      <c r="K56" s="505">
        <v>0</v>
      </c>
    </row>
    <row r="57" spans="1:11" ht="15">
      <c r="A57" s="202">
        <v>49</v>
      </c>
      <c r="B57" s="476" t="s">
        <v>923</v>
      </c>
      <c r="C57" s="505">
        <v>0</v>
      </c>
      <c r="D57" s="505">
        <v>0</v>
      </c>
      <c r="E57" s="505">
        <v>0</v>
      </c>
      <c r="F57" s="505">
        <v>0</v>
      </c>
      <c r="G57" s="505">
        <v>0</v>
      </c>
      <c r="H57" s="505">
        <v>0</v>
      </c>
      <c r="I57" s="505">
        <v>0</v>
      </c>
      <c r="J57" s="505">
        <v>0</v>
      </c>
      <c r="K57" s="505">
        <v>0</v>
      </c>
    </row>
    <row r="58" spans="1:11" ht="15">
      <c r="A58" s="202">
        <v>50</v>
      </c>
      <c r="B58" s="476" t="s">
        <v>924</v>
      </c>
      <c r="C58" s="505">
        <v>0</v>
      </c>
      <c r="D58" s="505">
        <v>0</v>
      </c>
      <c r="E58" s="505">
        <v>0</v>
      </c>
      <c r="F58" s="505">
        <v>0</v>
      </c>
      <c r="G58" s="505">
        <v>0</v>
      </c>
      <c r="H58" s="505">
        <v>0</v>
      </c>
      <c r="I58" s="505">
        <v>0</v>
      </c>
      <c r="J58" s="505">
        <v>0</v>
      </c>
      <c r="K58" s="505">
        <v>0</v>
      </c>
    </row>
    <row r="59" spans="1:11" ht="15">
      <c r="A59" s="202">
        <v>51</v>
      </c>
      <c r="B59" s="476" t="s">
        <v>925</v>
      </c>
      <c r="C59" s="506">
        <v>0</v>
      </c>
      <c r="D59" s="506">
        <v>0</v>
      </c>
      <c r="E59" s="506">
        <v>0</v>
      </c>
      <c r="F59" s="506">
        <v>0</v>
      </c>
      <c r="G59" s="506">
        <v>0</v>
      </c>
      <c r="H59" s="506">
        <v>0</v>
      </c>
      <c r="I59" s="506">
        <v>0</v>
      </c>
      <c r="J59" s="506">
        <v>0</v>
      </c>
      <c r="K59" s="506">
        <v>0</v>
      </c>
    </row>
    <row r="60" spans="1:11">
      <c r="A60" s="26" t="s">
        <v>19</v>
      </c>
      <c r="B60" s="26"/>
      <c r="C60" s="26">
        <f>SUM(C9:C59)</f>
        <v>1</v>
      </c>
      <c r="D60" s="26">
        <f t="shared" ref="D60:K60" si="0">SUM(D9:D59)</f>
        <v>11</v>
      </c>
      <c r="E60" s="26">
        <f t="shared" si="0"/>
        <v>37</v>
      </c>
      <c r="F60" s="26">
        <f t="shared" si="0"/>
        <v>1</v>
      </c>
      <c r="G60" s="26">
        <f t="shared" si="0"/>
        <v>11</v>
      </c>
      <c r="H60" s="26">
        <f t="shared" si="0"/>
        <v>37</v>
      </c>
      <c r="I60" s="26">
        <f t="shared" si="0"/>
        <v>41</v>
      </c>
      <c r="J60" s="26">
        <f t="shared" si="0"/>
        <v>1769</v>
      </c>
      <c r="K60" s="26">
        <f t="shared" si="0"/>
        <v>0</v>
      </c>
    </row>
    <row r="63" spans="1:11" ht="12.75" customHeight="1">
      <c r="A63" s="499"/>
      <c r="B63" s="499"/>
      <c r="C63" s="499"/>
      <c r="D63" s="499"/>
      <c r="E63" s="499"/>
      <c r="F63" s="499"/>
    </row>
    <row r="64" spans="1:11" ht="12.75" customHeight="1">
      <c r="A64" s="499" t="s">
        <v>12</v>
      </c>
      <c r="B64" s="499"/>
      <c r="C64" s="499"/>
      <c r="D64" s="499"/>
      <c r="E64" s="499"/>
      <c r="F64" s="499"/>
      <c r="G64" s="1250" t="s">
        <v>13</v>
      </c>
      <c r="H64" s="1250"/>
      <c r="I64" s="1250"/>
      <c r="J64" s="1250"/>
      <c r="K64" s="1250"/>
    </row>
    <row r="65" spans="1:11" ht="12.75" customHeight="1">
      <c r="A65" s="499"/>
      <c r="B65" s="499"/>
      <c r="C65" s="499"/>
      <c r="D65" s="499"/>
      <c r="E65" s="499"/>
      <c r="F65" s="499"/>
      <c r="G65" s="1250" t="s">
        <v>14</v>
      </c>
      <c r="H65" s="1250"/>
      <c r="I65" s="1250"/>
      <c r="J65" s="1250"/>
      <c r="K65" s="1250"/>
    </row>
    <row r="66" spans="1:11" ht="12.75" customHeight="1">
      <c r="F66" s="499"/>
      <c r="H66" s="500" t="s">
        <v>88</v>
      </c>
      <c r="I66" s="500"/>
      <c r="J66" s="500"/>
    </row>
    <row r="67" spans="1:11">
      <c r="H67" s="501" t="s">
        <v>85</v>
      </c>
      <c r="I67" s="501"/>
      <c r="J67" s="501"/>
    </row>
  </sheetData>
  <mergeCells count="13">
    <mergeCell ref="K6:K7"/>
    <mergeCell ref="G64:K64"/>
    <mergeCell ref="G65:K65"/>
    <mergeCell ref="A1:H1"/>
    <mergeCell ref="A2:H2"/>
    <mergeCell ref="A4:H4"/>
    <mergeCell ref="G5:K5"/>
    <mergeCell ref="A6:A7"/>
    <mergeCell ref="B6:B7"/>
    <mergeCell ref="C6:E6"/>
    <mergeCell ref="F6:H6"/>
    <mergeCell ref="I6:I7"/>
    <mergeCell ref="J6:J7"/>
  </mergeCells>
  <printOptions horizontalCentered="1"/>
  <pageMargins left="0.27" right="0.70866141732283505" top="0.23622047244094499" bottom="0" header="0.2" footer="0.19"/>
  <pageSetup paperSize="9" scale="90" orientation="landscape" r:id="rId1"/>
  <rowBreaks count="1" manualBreakCount="1">
    <brk id="33" max="10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zoomScaleSheetLayoutView="100" workbookViewId="0">
      <selection activeCell="G12" sqref="G12"/>
    </sheetView>
  </sheetViews>
  <sheetFormatPr defaultRowHeight="12.75"/>
  <cols>
    <col min="1" max="1" width="7.42578125" style="343" customWidth="1"/>
    <col min="2" max="2" width="14" style="343" customWidth="1"/>
    <col min="3" max="4" width="12.7109375" style="343" customWidth="1"/>
    <col min="5" max="5" width="14.42578125" style="343" customWidth="1"/>
    <col min="6" max="6" width="17" style="343" customWidth="1"/>
    <col min="7" max="7" width="14.140625" style="343" customWidth="1"/>
    <col min="8" max="8" width="17" style="343" customWidth="1"/>
    <col min="9" max="9" width="13" style="343" customWidth="1"/>
    <col min="10" max="10" width="17" style="343" customWidth="1"/>
    <col min="11" max="11" width="15.5703125" style="343" customWidth="1"/>
    <col min="12" max="12" width="17.7109375" style="343" customWidth="1"/>
    <col min="13" max="16384" width="9.140625" style="343"/>
  </cols>
  <sheetData>
    <row r="1" spans="1:12" ht="15">
      <c r="A1" s="67"/>
      <c r="B1" s="67"/>
      <c r="C1" s="67"/>
      <c r="D1" s="67"/>
      <c r="E1" s="67"/>
      <c r="F1" s="67"/>
      <c r="G1" s="67"/>
      <c r="H1" s="67"/>
      <c r="K1" s="1232" t="s">
        <v>89</v>
      </c>
      <c r="L1" s="1232"/>
    </row>
    <row r="2" spans="1:12" ht="15.75">
      <c r="A2" s="1269" t="s">
        <v>0</v>
      </c>
      <c r="B2" s="1269"/>
      <c r="C2" s="1269"/>
      <c r="D2" s="1269"/>
      <c r="E2" s="1269"/>
      <c r="F2" s="1269"/>
      <c r="G2" s="1269"/>
      <c r="H2" s="1269"/>
      <c r="I2" s="67"/>
      <c r="J2" s="67"/>
      <c r="K2" s="67"/>
      <c r="L2" s="67"/>
    </row>
    <row r="3" spans="1:12" ht="20.25">
      <c r="A3" s="1038" t="s">
        <v>734</v>
      </c>
      <c r="B3" s="1038"/>
      <c r="C3" s="1038"/>
      <c r="D3" s="1038"/>
      <c r="E3" s="1038"/>
      <c r="F3" s="1038"/>
      <c r="G3" s="1038"/>
      <c r="H3" s="1038"/>
      <c r="I3" s="67"/>
      <c r="J3" s="67"/>
      <c r="K3" s="67"/>
      <c r="L3" s="67"/>
    </row>
    <row r="4" spans="1:1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.75">
      <c r="A5" s="1039" t="s">
        <v>842</v>
      </c>
      <c r="B5" s="1039"/>
      <c r="C5" s="1039"/>
      <c r="D5" s="1039"/>
      <c r="E5" s="1039"/>
      <c r="F5" s="1039"/>
      <c r="G5" s="1039"/>
      <c r="H5" s="1039"/>
      <c r="I5" s="1039"/>
      <c r="J5" s="1039"/>
      <c r="K5" s="1039"/>
      <c r="L5" s="1039"/>
    </row>
    <row r="6" spans="1:1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>
      <c r="A7" s="1231" t="s">
        <v>1034</v>
      </c>
      <c r="B7" s="1231"/>
      <c r="C7" s="1231"/>
      <c r="D7" s="67"/>
      <c r="E7" s="67"/>
      <c r="F7" s="67"/>
      <c r="G7" s="67"/>
      <c r="H7" s="395"/>
      <c r="I7" s="67"/>
      <c r="J7" s="67"/>
      <c r="K7" s="67"/>
      <c r="L7" s="67"/>
    </row>
    <row r="8" spans="1:12" ht="18">
      <c r="A8" s="68"/>
      <c r="B8" s="68"/>
      <c r="C8" s="67"/>
      <c r="D8" s="67"/>
      <c r="E8" s="67"/>
      <c r="F8" s="67"/>
      <c r="G8" s="67"/>
      <c r="H8" s="67"/>
      <c r="I8" s="396"/>
      <c r="J8" s="397"/>
      <c r="K8" s="1117" t="s">
        <v>814</v>
      </c>
      <c r="L8" s="1117"/>
    </row>
    <row r="9" spans="1:12" ht="27.75" customHeight="1">
      <c r="A9" s="1268" t="s">
        <v>218</v>
      </c>
      <c r="B9" s="1268" t="s">
        <v>217</v>
      </c>
      <c r="C9" s="1260" t="s">
        <v>489</v>
      </c>
      <c r="D9" s="1260" t="s">
        <v>490</v>
      </c>
      <c r="E9" s="1264" t="s">
        <v>491</v>
      </c>
      <c r="F9" s="1264"/>
      <c r="G9" s="1264" t="s">
        <v>448</v>
      </c>
      <c r="H9" s="1264"/>
      <c r="I9" s="1264" t="s">
        <v>228</v>
      </c>
      <c r="J9" s="1264"/>
      <c r="K9" s="1265" t="s">
        <v>229</v>
      </c>
      <c r="L9" s="1265"/>
    </row>
    <row r="10" spans="1:12" ht="43.9" customHeight="1">
      <c r="A10" s="1260"/>
      <c r="B10" s="1260"/>
      <c r="C10" s="1260"/>
      <c r="D10" s="1260"/>
      <c r="E10" s="383" t="s">
        <v>216</v>
      </c>
      <c r="F10" s="383" t="s">
        <v>199</v>
      </c>
      <c r="G10" s="383" t="s">
        <v>216</v>
      </c>
      <c r="H10" s="383" t="s">
        <v>199</v>
      </c>
      <c r="I10" s="383" t="s">
        <v>216</v>
      </c>
      <c r="J10" s="383" t="s">
        <v>199</v>
      </c>
      <c r="K10" s="383" t="s">
        <v>708</v>
      </c>
      <c r="L10" s="383" t="s">
        <v>707</v>
      </c>
    </row>
    <row r="11" spans="1:12" s="400" customFormat="1" ht="20.100000000000001" customHeight="1">
      <c r="A11" s="399">
        <v>1</v>
      </c>
      <c r="B11" s="399">
        <v>2</v>
      </c>
      <c r="C11" s="399">
        <v>3</v>
      </c>
      <c r="D11" s="399">
        <v>4</v>
      </c>
      <c r="E11" s="399">
        <v>5</v>
      </c>
      <c r="F11" s="399">
        <v>6</v>
      </c>
      <c r="G11" s="399">
        <v>7</v>
      </c>
      <c r="H11" s="399">
        <v>8</v>
      </c>
      <c r="I11" s="399">
        <v>9</v>
      </c>
      <c r="J11" s="399">
        <v>10</v>
      </c>
      <c r="K11" s="399">
        <v>11</v>
      </c>
      <c r="L11" s="399">
        <v>12</v>
      </c>
    </row>
    <row r="12" spans="1:12" s="404" customFormat="1" ht="20.100000000000001" customHeight="1">
      <c r="A12" s="401">
        <v>1</v>
      </c>
      <c r="B12" s="402" t="s">
        <v>875</v>
      </c>
      <c r="C12" s="403">
        <v>946</v>
      </c>
      <c r="D12" s="403">
        <v>46691</v>
      </c>
      <c r="E12" s="403">
        <v>946</v>
      </c>
      <c r="F12" s="403">
        <v>28013</v>
      </c>
      <c r="G12" s="403">
        <v>946</v>
      </c>
      <c r="H12" s="403">
        <v>29738</v>
      </c>
      <c r="I12" s="403">
        <v>0</v>
      </c>
      <c r="J12" s="403">
        <v>0</v>
      </c>
      <c r="K12" s="403">
        <v>0</v>
      </c>
      <c r="L12" s="403">
        <v>0</v>
      </c>
    </row>
    <row r="13" spans="1:12" s="404" customFormat="1" ht="20.100000000000001" customHeight="1">
      <c r="A13" s="401">
        <v>2</v>
      </c>
      <c r="B13" s="405" t="s">
        <v>876</v>
      </c>
      <c r="C13" s="403">
        <v>2307</v>
      </c>
      <c r="D13" s="403">
        <v>116087</v>
      </c>
      <c r="E13" s="403">
        <v>2307</v>
      </c>
      <c r="F13" s="403">
        <v>116087</v>
      </c>
      <c r="G13" s="403">
        <v>2307</v>
      </c>
      <c r="H13" s="403">
        <v>116087</v>
      </c>
      <c r="I13" s="403">
        <v>2307</v>
      </c>
      <c r="J13" s="403">
        <v>116087</v>
      </c>
      <c r="K13" s="403">
        <v>2307</v>
      </c>
      <c r="L13" s="403">
        <v>14</v>
      </c>
    </row>
    <row r="14" spans="1:12" s="404" customFormat="1" ht="20.100000000000001" customHeight="1">
      <c r="A14" s="401">
        <v>3</v>
      </c>
      <c r="B14" s="405" t="s">
        <v>1020</v>
      </c>
      <c r="C14" s="403">
        <v>1553</v>
      </c>
      <c r="D14" s="403">
        <v>74148</v>
      </c>
      <c r="E14" s="403">
        <v>1553</v>
      </c>
      <c r="F14" s="403">
        <v>74148</v>
      </c>
      <c r="G14" s="403">
        <v>1553</v>
      </c>
      <c r="H14" s="403">
        <v>74148</v>
      </c>
      <c r="I14" s="403">
        <v>1553</v>
      </c>
      <c r="J14" s="403">
        <v>74148</v>
      </c>
      <c r="K14" s="403">
        <v>3465</v>
      </c>
      <c r="L14" s="403">
        <v>1246</v>
      </c>
    </row>
    <row r="15" spans="1:12" s="404" customFormat="1" ht="20.100000000000001" customHeight="1">
      <c r="A15" s="401">
        <v>4</v>
      </c>
      <c r="B15" s="406" t="s">
        <v>878</v>
      </c>
      <c r="C15" s="403">
        <v>1499</v>
      </c>
      <c r="D15" s="403">
        <v>97472</v>
      </c>
      <c r="E15" s="403">
        <v>1221</v>
      </c>
      <c r="F15" s="403">
        <v>71175</v>
      </c>
      <c r="G15" s="403">
        <v>1201</v>
      </c>
      <c r="H15" s="403">
        <v>71175</v>
      </c>
      <c r="I15" s="403">
        <v>1091</v>
      </c>
      <c r="J15" s="403">
        <v>71175</v>
      </c>
      <c r="K15" s="403">
        <v>1401</v>
      </c>
      <c r="L15" s="403">
        <v>0</v>
      </c>
    </row>
    <row r="16" spans="1:12" s="404" customFormat="1" ht="20.100000000000001" customHeight="1">
      <c r="A16" s="401">
        <v>5</v>
      </c>
      <c r="B16" s="406" t="s">
        <v>879</v>
      </c>
      <c r="C16" s="403">
        <v>3024</v>
      </c>
      <c r="D16" s="403">
        <v>152197</v>
      </c>
      <c r="E16" s="403">
        <v>3024</v>
      </c>
      <c r="F16" s="403">
        <v>105596</v>
      </c>
      <c r="G16" s="403">
        <v>3024</v>
      </c>
      <c r="H16" s="403">
        <v>65973</v>
      </c>
      <c r="I16" s="403">
        <v>3024</v>
      </c>
      <c r="J16" s="403">
        <v>65973</v>
      </c>
      <c r="K16" s="403">
        <v>1714</v>
      </c>
      <c r="L16" s="403">
        <v>745</v>
      </c>
    </row>
    <row r="17" spans="1:12" s="404" customFormat="1" ht="20.100000000000001" customHeight="1">
      <c r="A17" s="401">
        <v>6</v>
      </c>
      <c r="B17" s="406" t="s">
        <v>880</v>
      </c>
      <c r="C17" s="403">
        <v>2751</v>
      </c>
      <c r="D17" s="403">
        <v>148952</v>
      </c>
      <c r="E17" s="403">
        <v>2751</v>
      </c>
      <c r="F17" s="403">
        <v>148952</v>
      </c>
      <c r="G17" s="403">
        <v>2751</v>
      </c>
      <c r="H17" s="403">
        <v>148952</v>
      </c>
      <c r="I17" s="403">
        <v>2751</v>
      </c>
      <c r="J17" s="403">
        <v>0</v>
      </c>
      <c r="K17" s="403">
        <v>1038</v>
      </c>
      <c r="L17" s="403">
        <v>1038</v>
      </c>
    </row>
    <row r="18" spans="1:12" s="404" customFormat="1" ht="20.100000000000001" customHeight="1">
      <c r="A18" s="401">
        <v>7</v>
      </c>
      <c r="B18" s="406" t="s">
        <v>881</v>
      </c>
      <c r="C18" s="403">
        <v>2105</v>
      </c>
      <c r="D18" s="403">
        <v>162296</v>
      </c>
      <c r="E18" s="403">
        <v>2072</v>
      </c>
      <c r="F18" s="403">
        <v>158213</v>
      </c>
      <c r="G18" s="403">
        <v>2208</v>
      </c>
      <c r="H18" s="403">
        <v>180193</v>
      </c>
      <c r="I18" s="403">
        <v>2208</v>
      </c>
      <c r="J18" s="403">
        <v>112330</v>
      </c>
      <c r="K18" s="403">
        <v>1960</v>
      </c>
      <c r="L18" s="403">
        <v>1585</v>
      </c>
    </row>
    <row r="19" spans="1:12" s="404" customFormat="1" ht="20.100000000000001" customHeight="1">
      <c r="A19" s="401">
        <v>8</v>
      </c>
      <c r="B19" s="406" t="s">
        <v>1021</v>
      </c>
      <c r="C19" s="403">
        <v>2491</v>
      </c>
      <c r="D19" s="403">
        <v>115453</v>
      </c>
      <c r="E19" s="403">
        <v>1306</v>
      </c>
      <c r="F19" s="403">
        <v>98083</v>
      </c>
      <c r="G19" s="403">
        <v>1306</v>
      </c>
      <c r="H19" s="403">
        <v>98083</v>
      </c>
      <c r="I19" s="403">
        <v>1461</v>
      </c>
      <c r="J19" s="403">
        <v>106029</v>
      </c>
      <c r="K19" s="403">
        <v>194</v>
      </c>
      <c r="L19" s="403">
        <v>21</v>
      </c>
    </row>
    <row r="20" spans="1:12" s="404" customFormat="1" ht="20.100000000000001" customHeight="1">
      <c r="A20" s="401">
        <v>9</v>
      </c>
      <c r="B20" s="406" t="s">
        <v>883</v>
      </c>
      <c r="C20" s="403">
        <v>931</v>
      </c>
      <c r="D20" s="403">
        <v>71436</v>
      </c>
      <c r="E20" s="403">
        <v>931</v>
      </c>
      <c r="F20" s="403">
        <v>71436</v>
      </c>
      <c r="G20" s="403">
        <v>931</v>
      </c>
      <c r="H20" s="403">
        <v>67343</v>
      </c>
      <c r="I20" s="403">
        <v>0</v>
      </c>
      <c r="J20" s="403">
        <v>0</v>
      </c>
      <c r="K20" s="403">
        <v>0</v>
      </c>
      <c r="L20" s="403">
        <v>0</v>
      </c>
    </row>
    <row r="21" spans="1:12" s="404" customFormat="1" ht="20.100000000000001" customHeight="1">
      <c r="A21" s="401">
        <v>10</v>
      </c>
      <c r="B21" s="406" t="s">
        <v>884</v>
      </c>
      <c r="C21" s="403">
        <v>393</v>
      </c>
      <c r="D21" s="403">
        <v>47430</v>
      </c>
      <c r="E21" s="403">
        <v>393</v>
      </c>
      <c r="F21" s="403">
        <v>47430</v>
      </c>
      <c r="G21" s="403">
        <v>288</v>
      </c>
      <c r="H21" s="403">
        <v>1533</v>
      </c>
      <c r="I21" s="403">
        <v>345</v>
      </c>
      <c r="J21" s="403">
        <v>6463</v>
      </c>
      <c r="K21" s="403">
        <v>1265</v>
      </c>
      <c r="L21" s="403">
        <v>518</v>
      </c>
    </row>
    <row r="22" spans="1:12" s="404" customFormat="1" ht="20.100000000000001" customHeight="1">
      <c r="A22" s="401">
        <v>11</v>
      </c>
      <c r="B22" s="406" t="s">
        <v>1022</v>
      </c>
      <c r="C22" s="403">
        <v>2675</v>
      </c>
      <c r="D22" s="403">
        <v>226983</v>
      </c>
      <c r="E22" s="403">
        <v>2274</v>
      </c>
      <c r="F22" s="403">
        <v>192936</v>
      </c>
      <c r="G22" s="403">
        <v>2461</v>
      </c>
      <c r="H22" s="403">
        <v>208824</v>
      </c>
      <c r="I22" s="403">
        <v>2461</v>
      </c>
      <c r="J22" s="403">
        <v>208824</v>
      </c>
      <c r="K22" s="403">
        <v>131</v>
      </c>
      <c r="L22" s="403">
        <v>131</v>
      </c>
    </row>
    <row r="23" spans="1:12" s="404" customFormat="1" ht="20.100000000000001" customHeight="1">
      <c r="A23" s="401">
        <v>12</v>
      </c>
      <c r="B23" s="406" t="s">
        <v>886</v>
      </c>
      <c r="C23" s="403">
        <v>3680</v>
      </c>
      <c r="D23" s="403">
        <v>180373</v>
      </c>
      <c r="E23" s="403">
        <v>1951</v>
      </c>
      <c r="F23" s="403">
        <v>1731158</v>
      </c>
      <c r="G23" s="403">
        <v>2102</v>
      </c>
      <c r="H23" s="403">
        <v>162590</v>
      </c>
      <c r="I23" s="403">
        <v>2327</v>
      </c>
      <c r="J23" s="403">
        <v>90426</v>
      </c>
      <c r="K23" s="403">
        <v>601</v>
      </c>
      <c r="L23" s="403">
        <v>1051</v>
      </c>
    </row>
    <row r="24" spans="1:12" s="404" customFormat="1" ht="20.100000000000001" customHeight="1">
      <c r="A24" s="401">
        <v>13</v>
      </c>
      <c r="B24" s="406" t="s">
        <v>887</v>
      </c>
      <c r="C24" s="403">
        <v>1291</v>
      </c>
      <c r="D24" s="403">
        <v>139464</v>
      </c>
      <c r="E24" s="403">
        <v>999</v>
      </c>
      <c r="F24" s="403">
        <v>107008</v>
      </c>
      <c r="G24" s="403">
        <v>1064</v>
      </c>
      <c r="H24" s="403">
        <v>99181</v>
      </c>
      <c r="I24" s="403">
        <v>1611</v>
      </c>
      <c r="J24" s="403">
        <v>95191</v>
      </c>
      <c r="K24" s="403">
        <v>580</v>
      </c>
      <c r="L24" s="403">
        <v>325</v>
      </c>
    </row>
    <row r="25" spans="1:12" s="404" customFormat="1" ht="20.100000000000001" customHeight="1">
      <c r="A25" s="401">
        <v>14</v>
      </c>
      <c r="B25" s="406" t="s">
        <v>1023</v>
      </c>
      <c r="C25" s="403">
        <v>1203</v>
      </c>
      <c r="D25" s="403">
        <v>74350</v>
      </c>
      <c r="E25" s="403">
        <v>804</v>
      </c>
      <c r="F25" s="403">
        <v>51771</v>
      </c>
      <c r="G25" s="403">
        <v>804</v>
      </c>
      <c r="H25" s="403">
        <v>44672</v>
      </c>
      <c r="I25" s="403">
        <v>804</v>
      </c>
      <c r="J25" s="403">
        <v>48573</v>
      </c>
      <c r="K25" s="403">
        <v>0</v>
      </c>
      <c r="L25" s="403">
        <v>0</v>
      </c>
    </row>
    <row r="26" spans="1:12" s="404" customFormat="1" ht="20.100000000000001" customHeight="1">
      <c r="A26" s="401">
        <v>15</v>
      </c>
      <c r="B26" s="406" t="s">
        <v>889</v>
      </c>
      <c r="C26" s="403">
        <v>2076</v>
      </c>
      <c r="D26" s="403">
        <v>11583</v>
      </c>
      <c r="E26" s="403">
        <v>2076</v>
      </c>
      <c r="F26" s="403">
        <v>99842</v>
      </c>
      <c r="G26" s="403">
        <v>2076</v>
      </c>
      <c r="H26" s="403">
        <v>117293</v>
      </c>
      <c r="I26" s="403">
        <v>0</v>
      </c>
      <c r="J26" s="403">
        <v>0</v>
      </c>
      <c r="K26" s="403">
        <v>972</v>
      </c>
      <c r="L26" s="403">
        <v>972</v>
      </c>
    </row>
    <row r="27" spans="1:12" s="404" customFormat="1" ht="20.100000000000001" customHeight="1">
      <c r="A27" s="401">
        <v>16</v>
      </c>
      <c r="B27" s="406" t="s">
        <v>1024</v>
      </c>
      <c r="C27" s="403">
        <v>3818</v>
      </c>
      <c r="D27" s="403">
        <v>222428</v>
      </c>
      <c r="E27" s="403">
        <v>3818</v>
      </c>
      <c r="F27" s="403">
        <v>222428</v>
      </c>
      <c r="G27" s="403">
        <v>3818</v>
      </c>
      <c r="H27" s="403">
        <v>222428</v>
      </c>
      <c r="I27" s="403">
        <v>3818</v>
      </c>
      <c r="J27" s="403">
        <v>222428</v>
      </c>
      <c r="K27" s="403">
        <v>0</v>
      </c>
      <c r="L27" s="403">
        <v>0</v>
      </c>
    </row>
    <row r="28" spans="1:12" s="404" customFormat="1" ht="20.100000000000001" customHeight="1">
      <c r="A28" s="401">
        <v>17</v>
      </c>
      <c r="B28" s="406" t="s">
        <v>891</v>
      </c>
      <c r="C28" s="403">
        <v>1830</v>
      </c>
      <c r="D28" s="403">
        <v>98994</v>
      </c>
      <c r="E28" s="403">
        <v>1608</v>
      </c>
      <c r="F28" s="403">
        <v>80017</v>
      </c>
      <c r="G28" s="403">
        <v>1608</v>
      </c>
      <c r="H28" s="403">
        <v>27830</v>
      </c>
      <c r="I28" s="403">
        <v>1608</v>
      </c>
      <c r="J28" s="403">
        <v>9900</v>
      </c>
      <c r="K28" s="403">
        <v>1608</v>
      </c>
      <c r="L28" s="403">
        <v>67</v>
      </c>
    </row>
    <row r="29" spans="1:12" s="404" customFormat="1" ht="20.100000000000001" customHeight="1">
      <c r="A29" s="401">
        <v>18</v>
      </c>
      <c r="B29" s="406" t="s">
        <v>892</v>
      </c>
      <c r="C29" s="403">
        <v>658</v>
      </c>
      <c r="D29" s="403">
        <v>44207</v>
      </c>
      <c r="E29" s="403">
        <v>658</v>
      </c>
      <c r="F29" s="403">
        <v>44207</v>
      </c>
      <c r="G29" s="403">
        <v>608</v>
      </c>
      <c r="H29" s="403">
        <v>40507</v>
      </c>
      <c r="I29" s="403">
        <v>388</v>
      </c>
      <c r="J29" s="403">
        <v>7139</v>
      </c>
      <c r="K29" s="403">
        <v>315</v>
      </c>
      <c r="L29" s="403">
        <v>245</v>
      </c>
    </row>
    <row r="30" spans="1:12" s="404" customFormat="1" ht="20.100000000000001" customHeight="1">
      <c r="A30" s="401">
        <v>19</v>
      </c>
      <c r="B30" s="406" t="s">
        <v>893</v>
      </c>
      <c r="C30" s="403">
        <v>1908</v>
      </c>
      <c r="D30" s="403">
        <v>105846</v>
      </c>
      <c r="E30" s="403">
        <v>1760</v>
      </c>
      <c r="F30" s="403">
        <v>86520</v>
      </c>
      <c r="G30" s="403">
        <v>1580</v>
      </c>
      <c r="H30" s="403">
        <v>74530</v>
      </c>
      <c r="I30" s="403">
        <v>1580</v>
      </c>
      <c r="J30" s="403">
        <v>74530</v>
      </c>
      <c r="K30" s="403">
        <v>730</v>
      </c>
      <c r="L30" s="403">
        <v>330</v>
      </c>
    </row>
    <row r="31" spans="1:12" s="404" customFormat="1" ht="20.100000000000001" customHeight="1">
      <c r="A31" s="401">
        <v>20</v>
      </c>
      <c r="B31" s="406" t="s">
        <v>894</v>
      </c>
      <c r="C31" s="403">
        <v>821</v>
      </c>
      <c r="D31" s="403">
        <v>51376</v>
      </c>
      <c r="E31" s="403">
        <v>285</v>
      </c>
      <c r="F31" s="403">
        <v>22655</v>
      </c>
      <c r="G31" s="403">
        <v>275</v>
      </c>
      <c r="H31" s="403">
        <v>6938</v>
      </c>
      <c r="I31" s="403">
        <v>285</v>
      </c>
      <c r="J31" s="403">
        <v>7437</v>
      </c>
      <c r="K31" s="403">
        <v>193</v>
      </c>
      <c r="L31" s="403">
        <v>19</v>
      </c>
    </row>
    <row r="32" spans="1:12" s="404" customFormat="1" ht="20.100000000000001" customHeight="1">
      <c r="A32" s="401">
        <v>21</v>
      </c>
      <c r="B32" s="406" t="s">
        <v>1025</v>
      </c>
      <c r="C32" s="403">
        <v>495</v>
      </c>
      <c r="D32" s="403">
        <v>26351</v>
      </c>
      <c r="E32" s="403">
        <v>477</v>
      </c>
      <c r="F32" s="403">
        <v>25027</v>
      </c>
      <c r="G32" s="403">
        <v>486</v>
      </c>
      <c r="H32" s="403">
        <v>27271</v>
      </c>
      <c r="I32" s="403">
        <v>306</v>
      </c>
      <c r="J32" s="403">
        <v>9133</v>
      </c>
      <c r="K32" s="403">
        <v>516</v>
      </c>
      <c r="L32" s="403">
        <v>182</v>
      </c>
    </row>
    <row r="33" spans="1:12" s="404" customFormat="1" ht="20.100000000000001" customHeight="1">
      <c r="A33" s="401">
        <v>22</v>
      </c>
      <c r="B33" s="406" t="s">
        <v>896</v>
      </c>
      <c r="C33" s="403">
        <v>1674</v>
      </c>
      <c r="D33" s="403">
        <v>72828</v>
      </c>
      <c r="E33" s="403">
        <v>1404</v>
      </c>
      <c r="F33" s="403">
        <v>50473</v>
      </c>
      <c r="G33" s="403">
        <v>1304</v>
      </c>
      <c r="H33" s="403">
        <v>40647</v>
      </c>
      <c r="I33" s="403">
        <v>1304</v>
      </c>
      <c r="J33" s="403">
        <v>40035</v>
      </c>
      <c r="K33" s="403">
        <v>0</v>
      </c>
      <c r="L33" s="403">
        <v>0</v>
      </c>
    </row>
    <row r="34" spans="1:12" s="404" customFormat="1" ht="20.100000000000001" customHeight="1">
      <c r="A34" s="401">
        <v>23</v>
      </c>
      <c r="B34" s="406" t="s">
        <v>1026</v>
      </c>
      <c r="C34" s="403">
        <v>2099</v>
      </c>
      <c r="D34" s="403">
        <v>134588</v>
      </c>
      <c r="E34" s="403">
        <v>2099</v>
      </c>
      <c r="F34" s="403">
        <v>134588</v>
      </c>
      <c r="G34" s="403">
        <v>1384</v>
      </c>
      <c r="H34" s="403">
        <v>88828</v>
      </c>
      <c r="I34" s="403">
        <v>1384</v>
      </c>
      <c r="J34" s="403">
        <v>88828</v>
      </c>
      <c r="K34" s="403">
        <v>3082</v>
      </c>
      <c r="L34" s="403">
        <v>3082</v>
      </c>
    </row>
    <row r="35" spans="1:12" s="404" customFormat="1" ht="20.100000000000001" customHeight="1">
      <c r="A35" s="401">
        <v>24</v>
      </c>
      <c r="B35" s="406" t="s">
        <v>898</v>
      </c>
      <c r="C35" s="403">
        <v>2432</v>
      </c>
      <c r="D35" s="403">
        <v>193907</v>
      </c>
      <c r="E35" s="403">
        <v>2432</v>
      </c>
      <c r="F35" s="403">
        <v>174516</v>
      </c>
      <c r="G35" s="403">
        <v>2189</v>
      </c>
      <c r="H35" s="403">
        <v>157065</v>
      </c>
      <c r="I35" s="403">
        <v>1970</v>
      </c>
      <c r="J35" s="403">
        <v>141358</v>
      </c>
      <c r="K35" s="403">
        <v>59</v>
      </c>
      <c r="L35" s="403">
        <v>67</v>
      </c>
    </row>
    <row r="36" spans="1:12" s="404" customFormat="1" ht="20.100000000000001" customHeight="1">
      <c r="A36" s="401">
        <v>25</v>
      </c>
      <c r="B36" s="406" t="s">
        <v>899</v>
      </c>
      <c r="C36" s="407">
        <v>1836</v>
      </c>
      <c r="D36" s="407">
        <v>142775</v>
      </c>
      <c r="E36" s="407">
        <v>1836</v>
      </c>
      <c r="F36" s="407">
        <v>106136</v>
      </c>
      <c r="G36" s="407">
        <v>1836</v>
      </c>
      <c r="H36" s="407">
        <v>148422</v>
      </c>
      <c r="I36" s="407">
        <v>0</v>
      </c>
      <c r="J36" s="407">
        <v>0</v>
      </c>
      <c r="K36" s="407">
        <v>286</v>
      </c>
      <c r="L36" s="407">
        <v>1302</v>
      </c>
    </row>
    <row r="37" spans="1:12" s="404" customFormat="1" ht="20.100000000000001" customHeight="1">
      <c r="A37" s="401">
        <v>26</v>
      </c>
      <c r="B37" s="406" t="s">
        <v>900</v>
      </c>
      <c r="C37" s="407">
        <v>1590</v>
      </c>
      <c r="D37" s="407">
        <v>150823</v>
      </c>
      <c r="E37" s="407">
        <v>1590</v>
      </c>
      <c r="F37" s="407">
        <v>150823</v>
      </c>
      <c r="G37" s="407">
        <v>145</v>
      </c>
      <c r="H37" s="407">
        <v>7911</v>
      </c>
      <c r="I37" s="407">
        <v>225</v>
      </c>
      <c r="J37" s="407">
        <v>15271</v>
      </c>
      <c r="K37" s="407">
        <v>49</v>
      </c>
      <c r="L37" s="407">
        <v>72</v>
      </c>
    </row>
    <row r="38" spans="1:12" s="404" customFormat="1" ht="20.100000000000001" customHeight="1">
      <c r="A38" s="401">
        <v>27</v>
      </c>
      <c r="B38" s="406" t="s">
        <v>901</v>
      </c>
      <c r="C38" s="403">
        <v>3268</v>
      </c>
      <c r="D38" s="403">
        <v>178122</v>
      </c>
      <c r="E38" s="403">
        <v>2631</v>
      </c>
      <c r="F38" s="403">
        <v>174667</v>
      </c>
      <c r="G38" s="403">
        <v>2851</v>
      </c>
      <c r="H38" s="403">
        <v>124402</v>
      </c>
      <c r="I38" s="403">
        <v>2984</v>
      </c>
      <c r="J38" s="403">
        <v>84633</v>
      </c>
      <c r="K38" s="403">
        <v>2031</v>
      </c>
      <c r="L38" s="403">
        <v>1209</v>
      </c>
    </row>
    <row r="39" spans="1:12" s="404" customFormat="1" ht="20.100000000000001" customHeight="1">
      <c r="A39" s="401">
        <v>28</v>
      </c>
      <c r="B39" s="406" t="s">
        <v>902</v>
      </c>
      <c r="C39" s="403">
        <v>2522</v>
      </c>
      <c r="D39" s="403">
        <v>40178</v>
      </c>
      <c r="E39" s="403">
        <v>2522</v>
      </c>
      <c r="F39" s="403">
        <v>40178</v>
      </c>
      <c r="G39" s="403">
        <v>2522</v>
      </c>
      <c r="H39" s="403">
        <v>40178</v>
      </c>
      <c r="I39" s="403">
        <v>2522</v>
      </c>
      <c r="J39" s="403">
        <v>40178</v>
      </c>
      <c r="K39" s="403">
        <v>2522</v>
      </c>
      <c r="L39" s="403">
        <v>2410</v>
      </c>
    </row>
    <row r="40" spans="1:12" s="404" customFormat="1" ht="20.100000000000001" customHeight="1">
      <c r="A40" s="401">
        <v>29</v>
      </c>
      <c r="B40" s="406" t="s">
        <v>1027</v>
      </c>
      <c r="C40" s="403">
        <v>823</v>
      </c>
      <c r="D40" s="403">
        <v>46211</v>
      </c>
      <c r="E40" s="403">
        <v>823</v>
      </c>
      <c r="F40" s="403">
        <v>46211</v>
      </c>
      <c r="G40" s="403">
        <v>823</v>
      </c>
      <c r="H40" s="403">
        <v>46211</v>
      </c>
      <c r="I40" s="403">
        <v>823</v>
      </c>
      <c r="J40" s="403">
        <v>46211</v>
      </c>
      <c r="K40" s="403">
        <v>0</v>
      </c>
      <c r="L40" s="403">
        <v>0</v>
      </c>
    </row>
    <row r="41" spans="1:12" s="404" customFormat="1" ht="20.100000000000001" customHeight="1">
      <c r="A41" s="401">
        <v>30</v>
      </c>
      <c r="B41" s="406" t="s">
        <v>904</v>
      </c>
      <c r="C41" s="403">
        <v>2589</v>
      </c>
      <c r="D41" s="403">
        <v>208008</v>
      </c>
      <c r="E41" s="403">
        <v>2589</v>
      </c>
      <c r="F41" s="403">
        <v>208008</v>
      </c>
      <c r="G41" s="403">
        <v>2589</v>
      </c>
      <c r="H41" s="403">
        <v>144995</v>
      </c>
      <c r="I41" s="403">
        <v>2589</v>
      </c>
      <c r="J41" s="403">
        <v>183189</v>
      </c>
      <c r="K41" s="403">
        <v>0</v>
      </c>
      <c r="L41" s="403">
        <v>0</v>
      </c>
    </row>
    <row r="42" spans="1:12" s="404" customFormat="1" ht="20.100000000000001" customHeight="1">
      <c r="A42" s="401">
        <v>31</v>
      </c>
      <c r="B42" s="406" t="s">
        <v>905</v>
      </c>
      <c r="C42" s="403">
        <v>1393</v>
      </c>
      <c r="D42" s="403">
        <v>68248</v>
      </c>
      <c r="E42" s="403">
        <v>1393</v>
      </c>
      <c r="F42" s="403">
        <v>48877</v>
      </c>
      <c r="G42" s="403">
        <v>1393</v>
      </c>
      <c r="H42" s="403">
        <v>48877</v>
      </c>
      <c r="I42" s="403">
        <v>1393</v>
      </c>
      <c r="J42" s="403">
        <v>48877</v>
      </c>
      <c r="K42" s="403">
        <v>149</v>
      </c>
      <c r="L42" s="403">
        <v>149</v>
      </c>
    </row>
    <row r="43" spans="1:12" s="404" customFormat="1" ht="20.100000000000001" customHeight="1">
      <c r="A43" s="401">
        <v>32</v>
      </c>
      <c r="B43" s="406" t="s">
        <v>906</v>
      </c>
      <c r="C43" s="403">
        <v>1265</v>
      </c>
      <c r="D43" s="403">
        <v>55551</v>
      </c>
      <c r="E43" s="403">
        <v>1265</v>
      </c>
      <c r="F43" s="403">
        <v>49996</v>
      </c>
      <c r="G43" s="403">
        <v>1265</v>
      </c>
      <c r="H43" s="403">
        <v>5551</v>
      </c>
      <c r="I43" s="403">
        <v>1265</v>
      </c>
      <c r="J43" s="403">
        <v>46578</v>
      </c>
      <c r="K43" s="403">
        <v>1265</v>
      </c>
      <c r="L43" s="403">
        <v>117</v>
      </c>
    </row>
    <row r="44" spans="1:12" s="404" customFormat="1" ht="20.100000000000001" customHeight="1">
      <c r="A44" s="401">
        <v>33</v>
      </c>
      <c r="B44" s="406" t="s">
        <v>907</v>
      </c>
      <c r="C44" s="403">
        <v>2316</v>
      </c>
      <c r="D44" s="403">
        <v>100900</v>
      </c>
      <c r="E44" s="403">
        <v>2316</v>
      </c>
      <c r="F44" s="403">
        <v>100900</v>
      </c>
      <c r="G44" s="403">
        <v>2316</v>
      </c>
      <c r="H44" s="403">
        <v>100900</v>
      </c>
      <c r="I44" s="403">
        <v>2316</v>
      </c>
      <c r="J44" s="403">
        <v>100900</v>
      </c>
      <c r="K44" s="403">
        <v>0</v>
      </c>
      <c r="L44" s="403">
        <v>0</v>
      </c>
    </row>
    <row r="45" spans="1:12" s="404" customFormat="1" ht="20.100000000000001" customHeight="1">
      <c r="A45" s="401">
        <v>34</v>
      </c>
      <c r="B45" s="406" t="s">
        <v>908</v>
      </c>
      <c r="C45" s="403">
        <v>1751</v>
      </c>
      <c r="D45" s="403">
        <v>134429</v>
      </c>
      <c r="E45" s="403">
        <v>1988</v>
      </c>
      <c r="F45" s="403">
        <v>150407</v>
      </c>
      <c r="G45" s="403">
        <v>2310</v>
      </c>
      <c r="H45" s="403">
        <v>146827</v>
      </c>
      <c r="I45" s="403">
        <v>1980</v>
      </c>
      <c r="J45" s="403">
        <v>44901</v>
      </c>
      <c r="K45" s="403">
        <v>1694</v>
      </c>
      <c r="L45" s="403">
        <v>45</v>
      </c>
    </row>
    <row r="46" spans="1:12" s="404" customFormat="1" ht="20.100000000000001" customHeight="1">
      <c r="A46" s="401">
        <v>35</v>
      </c>
      <c r="B46" s="406" t="s">
        <v>909</v>
      </c>
      <c r="C46" s="403">
        <v>1952</v>
      </c>
      <c r="D46" s="403">
        <v>95525</v>
      </c>
      <c r="E46" s="403">
        <v>1952</v>
      </c>
      <c r="F46" s="403">
        <v>95525</v>
      </c>
      <c r="G46" s="403">
        <v>1952</v>
      </c>
      <c r="H46" s="403">
        <v>95525</v>
      </c>
      <c r="I46" s="403">
        <v>1952</v>
      </c>
      <c r="J46" s="403">
        <v>95525</v>
      </c>
      <c r="K46" s="403">
        <v>733</v>
      </c>
      <c r="L46" s="403">
        <v>733</v>
      </c>
    </row>
    <row r="47" spans="1:12" s="404" customFormat="1" ht="20.100000000000001" customHeight="1">
      <c r="A47" s="401">
        <v>36</v>
      </c>
      <c r="B47" s="406" t="s">
        <v>910</v>
      </c>
      <c r="C47" s="403">
        <v>2150</v>
      </c>
      <c r="D47" s="403">
        <v>73950</v>
      </c>
      <c r="E47" s="403">
        <v>1898</v>
      </c>
      <c r="F47" s="403">
        <v>73950</v>
      </c>
      <c r="G47" s="403">
        <v>2150</v>
      </c>
      <c r="H47" s="403">
        <v>117934</v>
      </c>
      <c r="I47" s="403">
        <v>2150</v>
      </c>
      <c r="J47" s="403">
        <v>300346</v>
      </c>
      <c r="K47" s="403">
        <v>1688</v>
      </c>
      <c r="L47" s="403">
        <v>0</v>
      </c>
    </row>
    <row r="48" spans="1:12" s="404" customFormat="1" ht="20.100000000000001" customHeight="1">
      <c r="A48" s="401">
        <v>37</v>
      </c>
      <c r="B48" s="406" t="s">
        <v>911</v>
      </c>
      <c r="C48" s="403">
        <v>3130</v>
      </c>
      <c r="D48" s="403">
        <v>205007</v>
      </c>
      <c r="E48" s="403">
        <v>3130</v>
      </c>
      <c r="F48" s="403">
        <v>205007</v>
      </c>
      <c r="G48" s="403">
        <v>3130</v>
      </c>
      <c r="H48" s="403">
        <v>182456</v>
      </c>
      <c r="I48" s="403">
        <v>3130</v>
      </c>
      <c r="J48" s="403">
        <v>133255</v>
      </c>
      <c r="K48" s="403">
        <v>2050</v>
      </c>
      <c r="L48" s="403">
        <v>1845</v>
      </c>
    </row>
    <row r="49" spans="1:12" s="404" customFormat="1" ht="20.100000000000001" customHeight="1">
      <c r="A49" s="401">
        <v>38</v>
      </c>
      <c r="B49" s="362" t="s">
        <v>912</v>
      </c>
      <c r="C49" s="403">
        <v>3140</v>
      </c>
      <c r="D49" s="403">
        <v>225904</v>
      </c>
      <c r="E49" s="403">
        <v>3140</v>
      </c>
      <c r="F49" s="403">
        <v>182895</v>
      </c>
      <c r="G49" s="403">
        <v>3140</v>
      </c>
      <c r="H49" s="403">
        <v>182895</v>
      </c>
      <c r="I49" s="403">
        <v>3140</v>
      </c>
      <c r="J49" s="403">
        <v>182895</v>
      </c>
      <c r="K49" s="403">
        <v>510</v>
      </c>
      <c r="L49" s="403">
        <v>510</v>
      </c>
    </row>
    <row r="50" spans="1:12" s="404" customFormat="1" ht="20.100000000000001" customHeight="1">
      <c r="A50" s="401">
        <v>39</v>
      </c>
      <c r="B50" s="406" t="s">
        <v>913</v>
      </c>
      <c r="C50" s="403">
        <v>1761</v>
      </c>
      <c r="D50" s="403">
        <v>167217</v>
      </c>
      <c r="E50" s="403">
        <v>1761</v>
      </c>
      <c r="F50" s="403">
        <v>167217</v>
      </c>
      <c r="G50" s="403">
        <v>1761</v>
      </c>
      <c r="H50" s="403">
        <v>176907</v>
      </c>
      <c r="I50" s="403">
        <v>0</v>
      </c>
      <c r="J50" s="403">
        <v>0</v>
      </c>
      <c r="K50" s="403">
        <v>488</v>
      </c>
      <c r="L50" s="403">
        <v>3642</v>
      </c>
    </row>
    <row r="51" spans="1:12" s="404" customFormat="1" ht="20.100000000000001" customHeight="1">
      <c r="A51" s="401">
        <v>40</v>
      </c>
      <c r="B51" s="406" t="s">
        <v>914</v>
      </c>
      <c r="C51" s="403">
        <v>963</v>
      </c>
      <c r="D51" s="403">
        <v>55902</v>
      </c>
      <c r="E51" s="403">
        <v>865</v>
      </c>
      <c r="F51" s="403">
        <v>62689</v>
      </c>
      <c r="G51" s="403">
        <v>865</v>
      </c>
      <c r="H51" s="403">
        <v>41315</v>
      </c>
      <c r="I51" s="403">
        <v>865</v>
      </c>
      <c r="J51" s="403">
        <v>19086</v>
      </c>
      <c r="K51" s="403">
        <v>765</v>
      </c>
      <c r="L51" s="403">
        <v>32</v>
      </c>
    </row>
    <row r="52" spans="1:12" s="404" customFormat="1" ht="20.100000000000001" customHeight="1">
      <c r="A52" s="401">
        <v>41</v>
      </c>
      <c r="B52" s="406" t="s">
        <v>915</v>
      </c>
      <c r="C52" s="403">
        <v>2904</v>
      </c>
      <c r="D52" s="403">
        <v>130379</v>
      </c>
      <c r="E52" s="403">
        <v>2904</v>
      </c>
      <c r="F52" s="403">
        <v>130379</v>
      </c>
      <c r="G52" s="403">
        <v>2904</v>
      </c>
      <c r="H52" s="403">
        <v>123489</v>
      </c>
      <c r="I52" s="403">
        <v>2904</v>
      </c>
      <c r="J52" s="403">
        <v>123489</v>
      </c>
      <c r="K52" s="403">
        <v>3029</v>
      </c>
      <c r="L52" s="403">
        <v>2321</v>
      </c>
    </row>
    <row r="53" spans="1:12" s="404" customFormat="1" ht="20.100000000000001" customHeight="1">
      <c r="A53" s="401">
        <v>42</v>
      </c>
      <c r="B53" s="406" t="s">
        <v>916</v>
      </c>
      <c r="C53" s="403">
        <v>2118</v>
      </c>
      <c r="D53" s="403">
        <v>122822</v>
      </c>
      <c r="E53" s="403">
        <v>2118</v>
      </c>
      <c r="F53" s="403">
        <v>122822</v>
      </c>
      <c r="G53" s="403">
        <v>2118</v>
      </c>
      <c r="H53" s="403">
        <v>122822</v>
      </c>
      <c r="I53" s="403">
        <v>2118</v>
      </c>
      <c r="J53" s="403">
        <v>122822</v>
      </c>
      <c r="K53" s="403">
        <v>131</v>
      </c>
      <c r="L53" s="403">
        <v>131</v>
      </c>
    </row>
    <row r="54" spans="1:12" s="404" customFormat="1" ht="20.100000000000001" customHeight="1">
      <c r="A54" s="401">
        <v>43</v>
      </c>
      <c r="B54" s="406" t="s">
        <v>917</v>
      </c>
      <c r="C54" s="403">
        <v>1265</v>
      </c>
      <c r="D54" s="403">
        <v>54893</v>
      </c>
      <c r="E54" s="403">
        <v>1265</v>
      </c>
      <c r="F54" s="403">
        <v>54893</v>
      </c>
      <c r="G54" s="403">
        <v>1265</v>
      </c>
      <c r="H54" s="403">
        <v>54893</v>
      </c>
      <c r="I54" s="403">
        <v>1265</v>
      </c>
      <c r="J54" s="403">
        <v>48550</v>
      </c>
      <c r="K54" s="403">
        <v>1265</v>
      </c>
      <c r="L54" s="403">
        <v>0</v>
      </c>
    </row>
    <row r="55" spans="1:12" s="404" customFormat="1" ht="20.100000000000001" customHeight="1">
      <c r="A55" s="401">
        <v>44</v>
      </c>
      <c r="B55" s="406" t="s">
        <v>918</v>
      </c>
      <c r="C55" s="403">
        <v>1234</v>
      </c>
      <c r="D55" s="403">
        <v>93364</v>
      </c>
      <c r="E55" s="403">
        <v>1234</v>
      </c>
      <c r="F55" s="403">
        <v>93364</v>
      </c>
      <c r="G55" s="403">
        <v>1234</v>
      </c>
      <c r="H55" s="403">
        <v>2340</v>
      </c>
      <c r="I55" s="403">
        <v>1234</v>
      </c>
      <c r="J55" s="403">
        <v>2340</v>
      </c>
      <c r="K55" s="403">
        <v>232</v>
      </c>
      <c r="L55" s="403">
        <v>904</v>
      </c>
    </row>
    <row r="56" spans="1:12" s="404" customFormat="1" ht="20.100000000000001" customHeight="1">
      <c r="A56" s="401">
        <v>45</v>
      </c>
      <c r="B56" s="406" t="s">
        <v>919</v>
      </c>
      <c r="C56" s="403">
        <v>2966</v>
      </c>
      <c r="D56" s="403">
        <v>219023</v>
      </c>
      <c r="E56" s="403">
        <v>1520</v>
      </c>
      <c r="F56" s="403">
        <v>90676</v>
      </c>
      <c r="G56" s="403">
        <v>1124</v>
      </c>
      <c r="H56" s="403">
        <v>60012</v>
      </c>
      <c r="I56" s="403">
        <v>1005</v>
      </c>
      <c r="J56" s="403">
        <v>46871</v>
      </c>
      <c r="K56" s="403">
        <v>356</v>
      </c>
      <c r="L56" s="403">
        <v>548</v>
      </c>
    </row>
    <row r="57" spans="1:12" s="404" customFormat="1" ht="20.100000000000001" customHeight="1">
      <c r="A57" s="401">
        <v>46</v>
      </c>
      <c r="B57" s="406" t="s">
        <v>920</v>
      </c>
      <c r="C57" s="403">
        <v>2275</v>
      </c>
      <c r="D57" s="403">
        <v>131201</v>
      </c>
      <c r="E57" s="403">
        <v>2275</v>
      </c>
      <c r="F57" s="403">
        <v>131201</v>
      </c>
      <c r="G57" s="403">
        <v>1908</v>
      </c>
      <c r="H57" s="403">
        <v>104309</v>
      </c>
      <c r="I57" s="403">
        <v>1565</v>
      </c>
      <c r="J57" s="403">
        <v>84731</v>
      </c>
      <c r="K57" s="403">
        <v>0</v>
      </c>
      <c r="L57" s="403">
        <v>0</v>
      </c>
    </row>
    <row r="58" spans="1:12" s="404" customFormat="1" ht="20.100000000000001" customHeight="1">
      <c r="A58" s="401">
        <v>47</v>
      </c>
      <c r="B58" s="406" t="s">
        <v>1028</v>
      </c>
      <c r="C58" s="403">
        <v>2031</v>
      </c>
      <c r="D58" s="403">
        <v>159763</v>
      </c>
      <c r="E58" s="403">
        <v>1797</v>
      </c>
      <c r="F58" s="403">
        <v>103217</v>
      </c>
      <c r="G58" s="403">
        <v>1797</v>
      </c>
      <c r="H58" s="403">
        <v>103217</v>
      </c>
      <c r="I58" s="403">
        <v>1797</v>
      </c>
      <c r="J58" s="403">
        <v>40933</v>
      </c>
      <c r="K58" s="403">
        <v>620</v>
      </c>
      <c r="L58" s="403">
        <v>336</v>
      </c>
    </row>
    <row r="59" spans="1:12" s="404" customFormat="1" ht="20.100000000000001" customHeight="1">
      <c r="A59" s="401">
        <v>48</v>
      </c>
      <c r="B59" s="406" t="s">
        <v>1029</v>
      </c>
      <c r="C59" s="403">
        <v>2320</v>
      </c>
      <c r="D59" s="403">
        <v>200044</v>
      </c>
      <c r="E59" s="403">
        <v>2320</v>
      </c>
      <c r="F59" s="403">
        <v>186934</v>
      </c>
      <c r="G59" s="403">
        <v>2320</v>
      </c>
      <c r="H59" s="403">
        <v>1815236</v>
      </c>
      <c r="I59" s="403">
        <v>2320</v>
      </c>
      <c r="J59" s="403">
        <v>170501</v>
      </c>
      <c r="K59" s="403">
        <v>280</v>
      </c>
      <c r="L59" s="403">
        <v>83</v>
      </c>
    </row>
    <row r="60" spans="1:12" s="404" customFormat="1" ht="20.100000000000001" customHeight="1">
      <c r="A60" s="401">
        <v>49</v>
      </c>
      <c r="B60" s="406" t="s">
        <v>923</v>
      </c>
      <c r="C60" s="408">
        <v>1459</v>
      </c>
      <c r="D60" s="408">
        <v>115159</v>
      </c>
      <c r="E60" s="408">
        <v>1405</v>
      </c>
      <c r="F60" s="408">
        <v>81171</v>
      </c>
      <c r="G60" s="408">
        <v>1405</v>
      </c>
      <c r="H60" s="408">
        <v>94072</v>
      </c>
      <c r="I60" s="408">
        <v>0</v>
      </c>
      <c r="J60" s="408">
        <v>0</v>
      </c>
      <c r="K60" s="408">
        <v>1677</v>
      </c>
      <c r="L60" s="408">
        <v>4800</v>
      </c>
    </row>
    <row r="61" spans="1:12" s="404" customFormat="1" ht="20.100000000000001" customHeight="1">
      <c r="A61" s="401">
        <v>50</v>
      </c>
      <c r="B61" s="406" t="s">
        <v>924</v>
      </c>
      <c r="C61" s="403">
        <v>1004</v>
      </c>
      <c r="D61" s="403">
        <v>49423</v>
      </c>
      <c r="E61" s="403">
        <v>217</v>
      </c>
      <c r="F61" s="403">
        <v>16161</v>
      </c>
      <c r="G61" s="403">
        <v>217</v>
      </c>
      <c r="H61" s="403">
        <v>1296</v>
      </c>
      <c r="I61" s="403">
        <v>217</v>
      </c>
      <c r="J61" s="403">
        <v>937</v>
      </c>
      <c r="K61" s="403">
        <v>15</v>
      </c>
      <c r="L61" s="403">
        <v>34</v>
      </c>
    </row>
    <row r="62" spans="1:12" s="404" customFormat="1" ht="20.100000000000001" customHeight="1">
      <c r="A62" s="401">
        <v>51</v>
      </c>
      <c r="B62" s="406" t="s">
        <v>925</v>
      </c>
      <c r="C62" s="403">
        <v>2710</v>
      </c>
      <c r="D62" s="403">
        <v>144128</v>
      </c>
      <c r="E62" s="403">
        <v>1707</v>
      </c>
      <c r="F62" s="403">
        <v>85624</v>
      </c>
      <c r="G62" s="403">
        <v>2710</v>
      </c>
      <c r="H62" s="403">
        <v>135285</v>
      </c>
      <c r="I62" s="403">
        <v>2710</v>
      </c>
      <c r="J62" s="403">
        <v>133954</v>
      </c>
      <c r="K62" s="403">
        <v>1888</v>
      </c>
      <c r="L62" s="403">
        <v>1212</v>
      </c>
    </row>
    <row r="63" spans="1:12" s="404" customFormat="1" ht="20.100000000000001" customHeight="1">
      <c r="A63" s="402"/>
      <c r="B63" s="409" t="s">
        <v>19</v>
      </c>
      <c r="C63" s="410">
        <f t="shared" ref="C63:L63" si="0">SUM(C12:C62)</f>
        <v>99395</v>
      </c>
      <c r="D63" s="410">
        <f t="shared" si="0"/>
        <v>5984389</v>
      </c>
      <c r="E63" s="410">
        <f t="shared" si="0"/>
        <v>89610</v>
      </c>
      <c r="F63" s="410">
        <f t="shared" si="0"/>
        <v>6902207</v>
      </c>
      <c r="G63" s="410">
        <f t="shared" si="0"/>
        <v>88324</v>
      </c>
      <c r="H63" s="410">
        <f t="shared" si="0"/>
        <v>6400106</v>
      </c>
      <c r="I63" s="410">
        <f t="shared" si="0"/>
        <v>79055</v>
      </c>
      <c r="J63" s="410">
        <f t="shared" si="0"/>
        <v>3712980</v>
      </c>
      <c r="K63" s="410">
        <f t="shared" si="0"/>
        <v>45854</v>
      </c>
      <c r="L63" s="410">
        <f t="shared" si="0"/>
        <v>34073</v>
      </c>
    </row>
    <row r="64" spans="1:12">
      <c r="A64" s="1266"/>
      <c r="B64" s="1266"/>
      <c r="C64" s="1266"/>
      <c r="D64" s="1266"/>
      <c r="E64" s="1266"/>
      <c r="F64" s="1266"/>
      <c r="G64" s="1266"/>
      <c r="H64" s="1266"/>
      <c r="I64" s="1266"/>
      <c r="J64" s="1266"/>
      <c r="K64" s="1266"/>
      <c r="L64" s="1266"/>
    </row>
    <row r="65" spans="1:1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1:12" ht="15.75">
      <c r="A66" s="75" t="s">
        <v>12</v>
      </c>
      <c r="B66" s="75"/>
      <c r="C66" s="75"/>
      <c r="D66" s="75"/>
      <c r="E66" s="75"/>
      <c r="F66" s="75"/>
      <c r="G66" s="75"/>
      <c r="H66" s="75"/>
      <c r="I66" s="1267"/>
      <c r="J66" s="1267"/>
      <c r="K66" s="67"/>
      <c r="L66" s="67"/>
    </row>
    <row r="67" spans="1:12" ht="15.75" customHeight="1">
      <c r="A67" s="1062" t="s">
        <v>14</v>
      </c>
      <c r="B67" s="1062"/>
      <c r="C67" s="1062"/>
      <c r="D67" s="1062"/>
      <c r="E67" s="1062"/>
      <c r="F67" s="1062"/>
      <c r="G67" s="1062"/>
      <c r="H67" s="1062"/>
      <c r="I67" s="1062"/>
      <c r="J67" s="1062"/>
      <c r="K67" s="67"/>
      <c r="L67" s="67"/>
    </row>
    <row r="68" spans="1:12" ht="15.6" customHeight="1">
      <c r="A68" s="1062" t="s">
        <v>15</v>
      </c>
      <c r="B68" s="1062"/>
      <c r="C68" s="1062"/>
      <c r="D68" s="1062"/>
      <c r="E68" s="1062"/>
      <c r="F68" s="1062"/>
      <c r="G68" s="1062"/>
      <c r="H68" s="1062"/>
      <c r="I68" s="1062"/>
      <c r="J68" s="1062"/>
      <c r="K68" s="67"/>
      <c r="L68" s="67"/>
    </row>
    <row r="69" spans="1:12">
      <c r="A69" s="67"/>
      <c r="B69" s="67"/>
      <c r="C69" s="67"/>
      <c r="D69" s="67"/>
      <c r="E69" s="67"/>
      <c r="F69" s="67"/>
      <c r="I69" s="411" t="s">
        <v>85</v>
      </c>
      <c r="J69" s="411"/>
      <c r="K69" s="411"/>
      <c r="L69" s="411"/>
    </row>
  </sheetData>
  <mergeCells count="19">
    <mergeCell ref="K1:L1"/>
    <mergeCell ref="A2:H2"/>
    <mergeCell ref="A3:H3"/>
    <mergeCell ref="A5:L5"/>
    <mergeCell ref="K8:L8"/>
    <mergeCell ref="A68:J68"/>
    <mergeCell ref="A7:C7"/>
    <mergeCell ref="I9:J9"/>
    <mergeCell ref="K9:L9"/>
    <mergeCell ref="A64:H64"/>
    <mergeCell ref="I64:L64"/>
    <mergeCell ref="I66:J66"/>
    <mergeCell ref="A67:J67"/>
    <mergeCell ref="A9:A10"/>
    <mergeCell ref="B9:B10"/>
    <mergeCell ref="C9:C10"/>
    <mergeCell ref="D9:D10"/>
    <mergeCell ref="E9:F9"/>
    <mergeCell ref="G9:H9"/>
  </mergeCells>
  <printOptions horizontalCentered="1"/>
  <pageMargins left="0.70866141732283505" right="0.70866141732283505" top="0.23622047244094499" bottom="0" header="0.31496062992126" footer="0.31496062992126"/>
  <pageSetup paperSize="9" scale="75" orientation="landscape" r:id="rId1"/>
  <rowBreaks count="1" manualBreakCount="1">
    <brk id="37" max="11" man="1"/>
  </rowBreaks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4" zoomScale="115" zoomScaleNormal="115" zoomScaleSheetLayoutView="100" workbookViewId="0">
      <pane ySplit="7" topLeftCell="A11" activePane="bottomLeft" state="frozen"/>
      <selection activeCell="A4" sqref="A4"/>
      <selection pane="bottomLeft" activeCell="A7" sqref="A7:B7"/>
    </sheetView>
  </sheetViews>
  <sheetFormatPr defaultColWidth="8.85546875" defaultRowHeight="12.75"/>
  <cols>
    <col min="1" max="1" width="11.140625" style="67" customWidth="1"/>
    <col min="2" max="2" width="19.140625" style="67" customWidth="1"/>
    <col min="3" max="3" width="20.5703125" style="67" customWidth="1"/>
    <col min="4" max="4" width="22.28515625" style="67" customWidth="1"/>
    <col min="5" max="5" width="25.42578125" style="67" customWidth="1"/>
    <col min="6" max="6" width="27.42578125" style="67" customWidth="1"/>
    <col min="7" max="16384" width="8.85546875" style="67"/>
  </cols>
  <sheetData>
    <row r="1" spans="1:7" ht="12.75" customHeight="1">
      <c r="D1" s="194"/>
      <c r="E1" s="194"/>
      <c r="F1" s="195" t="s">
        <v>101</v>
      </c>
    </row>
    <row r="2" spans="1:7" ht="15" customHeight="1">
      <c r="B2" s="1269" t="s">
        <v>0</v>
      </c>
      <c r="C2" s="1269"/>
      <c r="D2" s="1269"/>
      <c r="E2" s="1269"/>
      <c r="F2" s="1269"/>
    </row>
    <row r="3" spans="1:7" ht="20.25">
      <c r="B3" s="1038" t="s">
        <v>734</v>
      </c>
      <c r="C3" s="1038"/>
      <c r="D3" s="1038"/>
      <c r="E3" s="1038"/>
      <c r="F3" s="1038"/>
    </row>
    <row r="4" spans="1:7" ht="11.25" customHeight="1"/>
    <row r="5" spans="1:7">
      <c r="A5" s="1271" t="s">
        <v>445</v>
      </c>
      <c r="B5" s="1271"/>
      <c r="C5" s="1271"/>
      <c r="D5" s="1271"/>
      <c r="E5" s="1271"/>
      <c r="F5" s="1271"/>
    </row>
    <row r="6" spans="1:7" ht="8.4499999999999993" customHeight="1">
      <c r="A6" s="294"/>
      <c r="B6" s="294"/>
      <c r="C6" s="294"/>
      <c r="D6" s="294"/>
      <c r="E6" s="294"/>
      <c r="F6" s="294"/>
    </row>
    <row r="7" spans="1:7" ht="18" customHeight="1">
      <c r="A7" s="989" t="s">
        <v>1034</v>
      </c>
      <c r="B7" s="989"/>
    </row>
    <row r="8" spans="1:7" ht="18" hidden="1" customHeight="1">
      <c r="A8" s="68" t="s">
        <v>1</v>
      </c>
    </row>
    <row r="9" spans="1:7" ht="15.75" customHeight="1">
      <c r="A9" s="1272" t="s">
        <v>2</v>
      </c>
      <c r="B9" s="1272" t="s">
        <v>3</v>
      </c>
      <c r="C9" s="1273" t="s">
        <v>441</v>
      </c>
      <c r="D9" s="1274"/>
      <c r="E9" s="1275" t="s">
        <v>444</v>
      </c>
      <c r="F9" s="1275"/>
    </row>
    <row r="10" spans="1:7" s="76" customFormat="1" ht="25.5">
      <c r="A10" s="1272"/>
      <c r="B10" s="1272"/>
      <c r="C10" s="307" t="s">
        <v>442</v>
      </c>
      <c r="D10" s="307" t="s">
        <v>443</v>
      </c>
      <c r="E10" s="307" t="s">
        <v>442</v>
      </c>
      <c r="F10" s="307" t="s">
        <v>443</v>
      </c>
      <c r="G10" s="96"/>
    </row>
    <row r="11" spans="1:7" s="316" customFormat="1">
      <c r="A11" s="218">
        <v>1</v>
      </c>
      <c r="B11" s="218">
        <v>2</v>
      </c>
      <c r="C11" s="218">
        <v>3</v>
      </c>
      <c r="D11" s="218">
        <v>4</v>
      </c>
      <c r="E11" s="218">
        <v>5</v>
      </c>
      <c r="F11" s="218">
        <v>6</v>
      </c>
    </row>
    <row r="12" spans="1:7" ht="16.5">
      <c r="A12" s="202">
        <v>1</v>
      </c>
      <c r="B12" s="458" t="s">
        <v>1036</v>
      </c>
      <c r="C12" s="511">
        <v>647</v>
      </c>
      <c r="D12" s="511">
        <v>647</v>
      </c>
      <c r="E12" s="511">
        <v>299</v>
      </c>
      <c r="F12" s="511">
        <v>299</v>
      </c>
    </row>
    <row r="13" spans="1:7" ht="16.5">
      <c r="A13" s="202">
        <v>2</v>
      </c>
      <c r="B13" s="458" t="s">
        <v>876</v>
      </c>
      <c r="C13" s="511">
        <v>1929</v>
      </c>
      <c r="D13" s="511">
        <v>1929</v>
      </c>
      <c r="E13" s="511">
        <v>378</v>
      </c>
      <c r="F13" s="511">
        <v>378</v>
      </c>
    </row>
    <row r="14" spans="1:7" ht="16.5">
      <c r="A14" s="202">
        <v>3</v>
      </c>
      <c r="B14" s="458" t="s">
        <v>1020</v>
      </c>
      <c r="C14" s="511">
        <v>1164</v>
      </c>
      <c r="D14" s="511">
        <v>1164</v>
      </c>
      <c r="E14" s="511">
        <v>391</v>
      </c>
      <c r="F14" s="511">
        <v>391</v>
      </c>
    </row>
    <row r="15" spans="1:7" ht="16.5">
      <c r="A15" s="202">
        <v>4</v>
      </c>
      <c r="B15" s="475" t="s">
        <v>878</v>
      </c>
      <c r="C15" s="511">
        <v>1138</v>
      </c>
      <c r="D15" s="511">
        <v>1138</v>
      </c>
      <c r="E15" s="511">
        <v>394</v>
      </c>
      <c r="F15" s="511">
        <v>394</v>
      </c>
    </row>
    <row r="16" spans="1:7" ht="16.5">
      <c r="A16" s="202">
        <v>5</v>
      </c>
      <c r="B16" s="476" t="s">
        <v>879</v>
      </c>
      <c r="C16" s="511">
        <v>2321</v>
      </c>
      <c r="D16" s="511">
        <v>2321</v>
      </c>
      <c r="E16" s="511">
        <v>703</v>
      </c>
      <c r="F16" s="511">
        <v>703</v>
      </c>
    </row>
    <row r="17" spans="1:7" ht="16.5">
      <c r="A17" s="202">
        <v>6</v>
      </c>
      <c r="B17" s="476" t="s">
        <v>880</v>
      </c>
      <c r="C17" s="511">
        <v>1978</v>
      </c>
      <c r="D17" s="511">
        <v>1978</v>
      </c>
      <c r="E17" s="511">
        <v>773</v>
      </c>
      <c r="F17" s="511">
        <v>773</v>
      </c>
    </row>
    <row r="18" spans="1:7" ht="16.5">
      <c r="A18" s="202">
        <v>7</v>
      </c>
      <c r="B18" s="476" t="s">
        <v>881</v>
      </c>
      <c r="C18" s="511">
        <v>1981</v>
      </c>
      <c r="D18" s="511">
        <v>1981</v>
      </c>
      <c r="E18" s="511">
        <v>873</v>
      </c>
      <c r="F18" s="511">
        <v>873</v>
      </c>
    </row>
    <row r="19" spans="1:7" ht="16.5">
      <c r="A19" s="202">
        <v>8</v>
      </c>
      <c r="B19" s="476" t="s">
        <v>882</v>
      </c>
      <c r="C19" s="511">
        <v>1712</v>
      </c>
      <c r="D19" s="511">
        <v>1712</v>
      </c>
      <c r="E19" s="511">
        <v>779</v>
      </c>
      <c r="F19" s="511">
        <v>779</v>
      </c>
    </row>
    <row r="20" spans="1:7" ht="16.5">
      <c r="A20" s="202">
        <v>9</v>
      </c>
      <c r="B20" s="476" t="s">
        <v>883</v>
      </c>
      <c r="C20" s="511">
        <v>1142</v>
      </c>
      <c r="D20" s="511">
        <v>1142</v>
      </c>
      <c r="E20" s="511">
        <v>628</v>
      </c>
      <c r="F20" s="511">
        <v>628</v>
      </c>
    </row>
    <row r="21" spans="1:7" ht="18">
      <c r="A21" s="202">
        <v>10</v>
      </c>
      <c r="B21" s="476" t="s">
        <v>884</v>
      </c>
      <c r="C21" s="511">
        <v>504</v>
      </c>
      <c r="D21" s="511">
        <v>504</v>
      </c>
      <c r="E21" s="511">
        <v>218</v>
      </c>
      <c r="F21" s="511">
        <v>218</v>
      </c>
      <c r="G21" s="512" t="s">
        <v>1074</v>
      </c>
    </row>
    <row r="22" spans="1:7" ht="16.5">
      <c r="A22" s="202">
        <v>11</v>
      </c>
      <c r="B22" s="476" t="s">
        <v>885</v>
      </c>
      <c r="C22" s="511">
        <v>1912</v>
      </c>
      <c r="D22" s="511">
        <v>1912</v>
      </c>
      <c r="E22" s="511">
        <v>763</v>
      </c>
      <c r="F22" s="511">
        <v>763</v>
      </c>
    </row>
    <row r="23" spans="1:7" ht="16.5">
      <c r="A23" s="202">
        <v>12</v>
      </c>
      <c r="B23" s="476" t="s">
        <v>886</v>
      </c>
      <c r="C23" s="511">
        <v>2627</v>
      </c>
      <c r="D23" s="511">
        <v>2627</v>
      </c>
      <c r="E23" s="511">
        <v>1053</v>
      </c>
      <c r="F23" s="511">
        <v>1053</v>
      </c>
    </row>
    <row r="24" spans="1:7" ht="16.5">
      <c r="A24" s="202">
        <v>13</v>
      </c>
      <c r="B24" s="476" t="s">
        <v>887</v>
      </c>
      <c r="C24" s="511">
        <v>1405</v>
      </c>
      <c r="D24" s="511">
        <v>1405</v>
      </c>
      <c r="E24" s="511">
        <v>594</v>
      </c>
      <c r="F24" s="511">
        <v>594</v>
      </c>
    </row>
    <row r="25" spans="1:7" ht="16.5">
      <c r="A25" s="202">
        <v>14</v>
      </c>
      <c r="B25" s="476" t="s">
        <v>888</v>
      </c>
      <c r="C25" s="511">
        <v>801</v>
      </c>
      <c r="D25" s="511">
        <v>801</v>
      </c>
      <c r="E25" s="511">
        <v>402</v>
      </c>
      <c r="F25" s="511">
        <v>402</v>
      </c>
    </row>
    <row r="26" spans="1:7" ht="16.5">
      <c r="A26" s="202">
        <v>15</v>
      </c>
      <c r="B26" s="476" t="s">
        <v>889</v>
      </c>
      <c r="C26" s="511">
        <v>1458</v>
      </c>
      <c r="D26" s="511">
        <v>1458</v>
      </c>
      <c r="E26" s="511">
        <v>618</v>
      </c>
      <c r="F26" s="511">
        <v>618</v>
      </c>
    </row>
    <row r="27" spans="1:7" ht="16.5">
      <c r="A27" s="202">
        <v>16</v>
      </c>
      <c r="B27" s="476" t="s">
        <v>890</v>
      </c>
      <c r="C27" s="511">
        <v>2994</v>
      </c>
      <c r="D27" s="511">
        <v>2994</v>
      </c>
      <c r="E27" s="511">
        <v>824</v>
      </c>
      <c r="F27" s="511">
        <v>824</v>
      </c>
    </row>
    <row r="28" spans="1:7" ht="16.5">
      <c r="A28" s="202">
        <v>17</v>
      </c>
      <c r="B28" s="476" t="s">
        <v>891</v>
      </c>
      <c r="C28" s="511">
        <v>1380</v>
      </c>
      <c r="D28" s="511">
        <v>1380</v>
      </c>
      <c r="E28" s="511">
        <v>450</v>
      </c>
      <c r="F28" s="511">
        <v>450</v>
      </c>
    </row>
    <row r="29" spans="1:7" ht="16.5">
      <c r="A29" s="202">
        <v>18</v>
      </c>
      <c r="B29" s="476" t="s">
        <v>892</v>
      </c>
      <c r="C29" s="511">
        <v>1676</v>
      </c>
      <c r="D29" s="511">
        <v>1676</v>
      </c>
      <c r="E29" s="511">
        <v>612</v>
      </c>
      <c r="F29" s="511">
        <v>612</v>
      </c>
    </row>
    <row r="30" spans="1:7" ht="16.5">
      <c r="A30" s="202">
        <v>19</v>
      </c>
      <c r="B30" s="476" t="s">
        <v>893</v>
      </c>
      <c r="C30" s="511">
        <v>1259</v>
      </c>
      <c r="D30" s="511">
        <v>1259</v>
      </c>
      <c r="E30" s="511">
        <v>649</v>
      </c>
      <c r="F30" s="511">
        <v>649</v>
      </c>
    </row>
    <row r="31" spans="1:7" ht="16.5">
      <c r="A31" s="202">
        <v>20</v>
      </c>
      <c r="B31" s="476" t="s">
        <v>894</v>
      </c>
      <c r="C31" s="511">
        <v>539</v>
      </c>
      <c r="D31" s="511">
        <v>539</v>
      </c>
      <c r="E31" s="511">
        <v>282</v>
      </c>
      <c r="F31" s="511">
        <v>282</v>
      </c>
    </row>
    <row r="32" spans="1:7" ht="16.5">
      <c r="A32" s="202">
        <v>21</v>
      </c>
      <c r="B32" s="476" t="s">
        <v>895</v>
      </c>
      <c r="C32" s="511">
        <v>1120</v>
      </c>
      <c r="D32" s="511">
        <v>1120</v>
      </c>
      <c r="E32" s="511">
        <v>548</v>
      </c>
      <c r="F32" s="511">
        <v>548</v>
      </c>
    </row>
    <row r="33" spans="1:6" ht="16.5">
      <c r="A33" s="202">
        <v>22</v>
      </c>
      <c r="B33" s="476" t="s">
        <v>896</v>
      </c>
      <c r="C33" s="511">
        <v>1078</v>
      </c>
      <c r="D33" s="511">
        <v>1078</v>
      </c>
      <c r="E33" s="511">
        <v>596</v>
      </c>
      <c r="F33" s="511">
        <v>596</v>
      </c>
    </row>
    <row r="34" spans="1:6" ht="16.5">
      <c r="A34" s="202">
        <v>23</v>
      </c>
      <c r="B34" s="476" t="s">
        <v>897</v>
      </c>
      <c r="C34" s="511">
        <v>1685</v>
      </c>
      <c r="D34" s="511">
        <v>1685</v>
      </c>
      <c r="E34" s="511">
        <v>677</v>
      </c>
      <c r="F34" s="511">
        <v>677</v>
      </c>
    </row>
    <row r="35" spans="1:6" ht="16.5">
      <c r="A35" s="202">
        <v>24</v>
      </c>
      <c r="B35" s="476" t="s">
        <v>898</v>
      </c>
      <c r="C35" s="511">
        <v>1987</v>
      </c>
      <c r="D35" s="511">
        <v>1987</v>
      </c>
      <c r="E35" s="511">
        <v>445</v>
      </c>
      <c r="F35" s="511">
        <v>445</v>
      </c>
    </row>
    <row r="36" spans="1:6" ht="16.5">
      <c r="A36" s="202">
        <v>25</v>
      </c>
      <c r="B36" s="476" t="s">
        <v>899</v>
      </c>
      <c r="C36" s="511">
        <v>1307</v>
      </c>
      <c r="D36" s="511">
        <v>1307</v>
      </c>
      <c r="E36" s="511">
        <v>529</v>
      </c>
      <c r="F36" s="511">
        <v>529</v>
      </c>
    </row>
    <row r="37" spans="1:6" s="316" customFormat="1" ht="16.5">
      <c r="A37" s="202">
        <v>26</v>
      </c>
      <c r="B37" s="475" t="s">
        <v>900</v>
      </c>
      <c r="C37" s="511">
        <v>1095</v>
      </c>
      <c r="D37" s="511">
        <v>1095</v>
      </c>
      <c r="E37" s="511">
        <v>495</v>
      </c>
      <c r="F37" s="511">
        <v>495</v>
      </c>
    </row>
    <row r="38" spans="1:6" ht="16.5">
      <c r="A38" s="202">
        <v>27</v>
      </c>
      <c r="B38" s="476" t="s">
        <v>901</v>
      </c>
      <c r="C38" s="511">
        <v>2463</v>
      </c>
      <c r="D38" s="511">
        <v>2463</v>
      </c>
      <c r="E38" s="511">
        <v>805</v>
      </c>
      <c r="F38" s="511">
        <v>805</v>
      </c>
    </row>
    <row r="39" spans="1:6" ht="16.5">
      <c r="A39" s="202">
        <v>28</v>
      </c>
      <c r="B39" s="476" t="s">
        <v>902</v>
      </c>
      <c r="C39" s="511">
        <v>2082</v>
      </c>
      <c r="D39" s="511">
        <v>2082</v>
      </c>
      <c r="E39" s="511">
        <v>613</v>
      </c>
      <c r="F39" s="511">
        <v>613</v>
      </c>
    </row>
    <row r="40" spans="1:6" ht="16.5">
      <c r="A40" s="202">
        <v>29</v>
      </c>
      <c r="B40" s="476" t="s">
        <v>903</v>
      </c>
      <c r="C40" s="511">
        <v>1267</v>
      </c>
      <c r="D40" s="511">
        <v>1267</v>
      </c>
      <c r="E40" s="511">
        <v>560</v>
      </c>
      <c r="F40" s="511">
        <v>560</v>
      </c>
    </row>
    <row r="41" spans="1:6" ht="16.5">
      <c r="A41" s="202">
        <v>30</v>
      </c>
      <c r="B41" s="476" t="s">
        <v>904</v>
      </c>
      <c r="C41" s="511">
        <v>2005</v>
      </c>
      <c r="D41" s="511">
        <v>2005</v>
      </c>
      <c r="E41" s="511">
        <v>584</v>
      </c>
      <c r="F41" s="511">
        <v>584</v>
      </c>
    </row>
    <row r="42" spans="1:6" ht="16.5">
      <c r="A42" s="202">
        <v>31</v>
      </c>
      <c r="B42" s="476" t="s">
        <v>905</v>
      </c>
      <c r="C42" s="511">
        <v>1214</v>
      </c>
      <c r="D42" s="511">
        <v>1214</v>
      </c>
      <c r="E42" s="511">
        <v>496</v>
      </c>
      <c r="F42" s="511">
        <v>496</v>
      </c>
    </row>
    <row r="43" spans="1:6" ht="16.5">
      <c r="A43" s="202">
        <v>32</v>
      </c>
      <c r="B43" s="476" t="s">
        <v>906</v>
      </c>
      <c r="C43" s="511">
        <v>884</v>
      </c>
      <c r="D43" s="511">
        <v>884</v>
      </c>
      <c r="E43" s="511">
        <v>381</v>
      </c>
      <c r="F43" s="511">
        <v>381</v>
      </c>
    </row>
    <row r="44" spans="1:6" ht="16.5">
      <c r="A44" s="202">
        <v>33</v>
      </c>
      <c r="B44" s="476" t="s">
        <v>907</v>
      </c>
      <c r="C44" s="511">
        <v>1605</v>
      </c>
      <c r="D44" s="511">
        <v>1605</v>
      </c>
      <c r="E44" s="511">
        <v>711</v>
      </c>
      <c r="F44" s="511">
        <v>711</v>
      </c>
    </row>
    <row r="45" spans="1:6" ht="16.5">
      <c r="A45" s="202">
        <v>34</v>
      </c>
      <c r="B45" s="476" t="s">
        <v>908</v>
      </c>
      <c r="C45" s="511">
        <v>1868</v>
      </c>
      <c r="D45" s="511">
        <v>1868</v>
      </c>
      <c r="E45" s="511">
        <v>666</v>
      </c>
      <c r="F45" s="511">
        <v>666</v>
      </c>
    </row>
    <row r="46" spans="1:6" ht="16.5">
      <c r="A46" s="202">
        <v>35</v>
      </c>
      <c r="B46" s="476" t="s">
        <v>909</v>
      </c>
      <c r="C46" s="511">
        <v>1929</v>
      </c>
      <c r="D46" s="511">
        <v>1929</v>
      </c>
      <c r="E46" s="511">
        <v>773</v>
      </c>
      <c r="F46" s="511">
        <v>773</v>
      </c>
    </row>
    <row r="47" spans="1:6" ht="16.5">
      <c r="A47" s="202">
        <v>36</v>
      </c>
      <c r="B47" s="476" t="s">
        <v>910</v>
      </c>
      <c r="C47" s="511">
        <v>1596</v>
      </c>
      <c r="D47" s="511">
        <v>1596</v>
      </c>
      <c r="E47" s="511">
        <v>564</v>
      </c>
      <c r="F47" s="511">
        <v>564</v>
      </c>
    </row>
    <row r="48" spans="1:6" ht="16.5">
      <c r="A48" s="202">
        <v>37</v>
      </c>
      <c r="B48" s="476" t="s">
        <v>911</v>
      </c>
      <c r="C48" s="511">
        <v>2916</v>
      </c>
      <c r="D48" s="511">
        <v>2916</v>
      </c>
      <c r="E48" s="511">
        <v>1047</v>
      </c>
      <c r="F48" s="511">
        <v>1047</v>
      </c>
    </row>
    <row r="49" spans="1:6" ht="16.5">
      <c r="A49" s="202">
        <v>38</v>
      </c>
      <c r="B49" s="476" t="s">
        <v>912</v>
      </c>
      <c r="C49" s="511">
        <v>2198</v>
      </c>
      <c r="D49" s="511">
        <v>2198</v>
      </c>
      <c r="E49" s="511">
        <v>942</v>
      </c>
      <c r="F49" s="511">
        <v>942</v>
      </c>
    </row>
    <row r="50" spans="1:6" ht="16.5">
      <c r="A50" s="202">
        <v>39</v>
      </c>
      <c r="B50" s="476" t="s">
        <v>913</v>
      </c>
      <c r="C50" s="511">
        <v>2663</v>
      </c>
      <c r="D50" s="511">
        <v>2663</v>
      </c>
      <c r="E50" s="511">
        <v>966</v>
      </c>
      <c r="F50" s="511">
        <v>966</v>
      </c>
    </row>
    <row r="51" spans="1:6" ht="16.5">
      <c r="A51" s="202">
        <v>40</v>
      </c>
      <c r="B51" s="476" t="s">
        <v>914</v>
      </c>
      <c r="C51" s="511">
        <v>1388</v>
      </c>
      <c r="D51" s="511">
        <v>1388</v>
      </c>
      <c r="E51" s="511">
        <v>711</v>
      </c>
      <c r="F51" s="511">
        <v>711</v>
      </c>
    </row>
    <row r="52" spans="1:6" ht="16.5">
      <c r="A52" s="202">
        <v>41</v>
      </c>
      <c r="B52" s="476" t="s">
        <v>915</v>
      </c>
      <c r="C52" s="511">
        <v>2142</v>
      </c>
      <c r="D52" s="511">
        <v>2142</v>
      </c>
      <c r="E52" s="511">
        <v>762</v>
      </c>
      <c r="F52" s="511">
        <v>762</v>
      </c>
    </row>
    <row r="53" spans="1:6" ht="16.5">
      <c r="A53" s="202">
        <v>42</v>
      </c>
      <c r="B53" s="476" t="s">
        <v>916</v>
      </c>
      <c r="C53" s="511">
        <v>1624</v>
      </c>
      <c r="D53" s="511">
        <v>1624</v>
      </c>
      <c r="E53" s="511">
        <v>494</v>
      </c>
      <c r="F53" s="511">
        <v>494</v>
      </c>
    </row>
    <row r="54" spans="1:6" ht="16.5">
      <c r="A54" s="202">
        <v>43</v>
      </c>
      <c r="B54" s="476" t="s">
        <v>917</v>
      </c>
      <c r="C54" s="511">
        <v>827</v>
      </c>
      <c r="D54" s="511">
        <v>827</v>
      </c>
      <c r="E54" s="511">
        <v>438</v>
      </c>
      <c r="F54" s="511">
        <v>438</v>
      </c>
    </row>
    <row r="55" spans="1:6" s="316" customFormat="1" ht="16.5">
      <c r="A55" s="202">
        <v>44</v>
      </c>
      <c r="B55" s="475" t="s">
        <v>918</v>
      </c>
      <c r="C55" s="511">
        <v>933</v>
      </c>
      <c r="D55" s="511">
        <v>933</v>
      </c>
      <c r="E55" s="511">
        <v>301</v>
      </c>
      <c r="F55" s="511">
        <v>301</v>
      </c>
    </row>
    <row r="56" spans="1:6" ht="16.5">
      <c r="A56" s="202">
        <v>45</v>
      </c>
      <c r="B56" s="476" t="s">
        <v>919</v>
      </c>
      <c r="C56" s="511">
        <v>2261</v>
      </c>
      <c r="D56" s="511">
        <v>2261</v>
      </c>
      <c r="E56" s="511">
        <v>705</v>
      </c>
      <c r="F56" s="511">
        <v>705</v>
      </c>
    </row>
    <row r="57" spans="1:6" ht="16.5">
      <c r="A57" s="202">
        <v>46</v>
      </c>
      <c r="B57" s="476" t="s">
        <v>920</v>
      </c>
      <c r="C57" s="511">
        <v>1637</v>
      </c>
      <c r="D57" s="511">
        <v>1637</v>
      </c>
      <c r="E57" s="511">
        <v>638</v>
      </c>
      <c r="F57" s="511">
        <v>638</v>
      </c>
    </row>
    <row r="58" spans="1:6" ht="16.5">
      <c r="A58" s="202">
        <v>47</v>
      </c>
      <c r="B58" s="476" t="s">
        <v>921</v>
      </c>
      <c r="C58" s="511">
        <v>1516</v>
      </c>
      <c r="D58" s="511">
        <v>1516</v>
      </c>
      <c r="E58" s="511">
        <v>515</v>
      </c>
      <c r="F58" s="511">
        <v>515</v>
      </c>
    </row>
    <row r="59" spans="1:6" ht="16.5">
      <c r="A59" s="202">
        <v>48</v>
      </c>
      <c r="B59" s="476" t="s">
        <v>922</v>
      </c>
      <c r="C59" s="511">
        <v>1712</v>
      </c>
      <c r="D59" s="511">
        <v>1712</v>
      </c>
      <c r="E59" s="511">
        <v>608</v>
      </c>
      <c r="F59" s="511">
        <v>608</v>
      </c>
    </row>
    <row r="60" spans="1:6" ht="16.5">
      <c r="A60" s="202">
        <v>49</v>
      </c>
      <c r="B60" s="476" t="s">
        <v>923</v>
      </c>
      <c r="C60" s="511">
        <v>1431</v>
      </c>
      <c r="D60" s="511">
        <v>1431</v>
      </c>
      <c r="E60" s="511">
        <v>728</v>
      </c>
      <c r="F60" s="511">
        <v>728</v>
      </c>
    </row>
    <row r="61" spans="1:6" ht="16.5">
      <c r="A61" s="202">
        <v>50</v>
      </c>
      <c r="B61" s="476" t="s">
        <v>924</v>
      </c>
      <c r="C61" s="511">
        <v>797</v>
      </c>
      <c r="D61" s="511">
        <v>797</v>
      </c>
      <c r="E61" s="511">
        <v>380</v>
      </c>
      <c r="F61" s="511">
        <v>380</v>
      </c>
    </row>
    <row r="62" spans="1:6" ht="16.5">
      <c r="A62" s="202">
        <v>51</v>
      </c>
      <c r="B62" s="476" t="s">
        <v>925</v>
      </c>
      <c r="C62" s="511">
        <v>1918</v>
      </c>
      <c r="D62" s="511">
        <v>1918</v>
      </c>
      <c r="E62" s="511">
        <v>832</v>
      </c>
      <c r="F62" s="511">
        <v>832</v>
      </c>
    </row>
    <row r="63" spans="1:6" ht="16.5">
      <c r="A63" s="69" t="s">
        <v>19</v>
      </c>
      <c r="B63" s="71"/>
      <c r="C63" s="513">
        <v>81715</v>
      </c>
      <c r="D63" s="513">
        <v>81715</v>
      </c>
      <c r="E63" s="513">
        <v>31193</v>
      </c>
      <c r="F63" s="513">
        <v>31193</v>
      </c>
    </row>
    <row r="64" spans="1:6">
      <c r="A64" s="73"/>
      <c r="B64" s="74"/>
      <c r="C64" s="74"/>
      <c r="D64" s="74"/>
      <c r="E64" s="74"/>
      <c r="F64" s="74"/>
    </row>
    <row r="65" spans="1:6">
      <c r="C65" s="67" t="s">
        <v>11</v>
      </c>
    </row>
    <row r="66" spans="1:6" ht="15.75" customHeight="1">
      <c r="A66" s="75" t="s">
        <v>12</v>
      </c>
      <c r="B66" s="75"/>
      <c r="C66" s="75"/>
      <c r="D66" s="75"/>
      <c r="E66" s="75"/>
      <c r="F66" s="75"/>
    </row>
    <row r="67" spans="1:6" ht="15.6" customHeight="1">
      <c r="A67" s="1062" t="s">
        <v>14</v>
      </c>
      <c r="B67" s="1062"/>
      <c r="C67" s="1062"/>
      <c r="D67" s="1062"/>
      <c r="E67" s="1062"/>
      <c r="F67" s="1062"/>
    </row>
    <row r="68" spans="1:6" ht="15.75">
      <c r="A68" s="1062" t="s">
        <v>15</v>
      </c>
      <c r="B68" s="1062"/>
      <c r="C68" s="1062"/>
      <c r="D68" s="1062"/>
      <c r="E68" s="1062"/>
      <c r="F68" s="1062"/>
    </row>
    <row r="70" spans="1:6">
      <c r="A70" s="1270"/>
      <c r="B70" s="1270"/>
      <c r="C70" s="1270"/>
      <c r="D70" s="1270"/>
      <c r="E70" s="1270"/>
      <c r="F70" s="1270"/>
    </row>
  </sheetData>
  <mergeCells count="11">
    <mergeCell ref="A67:F67"/>
    <mergeCell ref="A68:F68"/>
    <mergeCell ref="A70:F70"/>
    <mergeCell ref="B2:F2"/>
    <mergeCell ref="B3:F3"/>
    <mergeCell ref="A5:F5"/>
    <mergeCell ref="A7:B7"/>
    <mergeCell ref="A9:A10"/>
    <mergeCell ref="B9:B10"/>
    <mergeCell ref="C9:D9"/>
    <mergeCell ref="E9:F9"/>
  </mergeCells>
  <printOptions horizontalCentered="1"/>
  <pageMargins left="0.48" right="0.43" top="0.23622047244094499" bottom="0" header="0.22" footer="0.16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49" zoomScale="115" zoomScaleNormal="115" zoomScaleSheetLayoutView="100" workbookViewId="0">
      <selection activeCell="I68" sqref="I68"/>
    </sheetView>
  </sheetViews>
  <sheetFormatPr defaultRowHeight="12.75"/>
  <cols>
    <col min="2" max="2" width="19.28515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10" width="19.28515625" customWidth="1"/>
    <col min="11" max="11" width="11.28515625" customWidth="1"/>
  </cols>
  <sheetData>
    <row r="1" spans="1:13" ht="15">
      <c r="A1" s="67"/>
      <c r="B1" s="67"/>
      <c r="C1" s="67"/>
      <c r="D1" s="1277"/>
      <c r="E1" s="1277"/>
      <c r="F1" s="302"/>
      <c r="G1" s="1277" t="s">
        <v>447</v>
      </c>
      <c r="H1" s="1277"/>
      <c r="I1" s="1277"/>
      <c r="J1" s="1277"/>
      <c r="K1" s="77"/>
      <c r="L1" s="67"/>
      <c r="M1" s="67"/>
    </row>
    <row r="2" spans="1:13" ht="15.75">
      <c r="A2" s="1269" t="s">
        <v>0</v>
      </c>
      <c r="B2" s="1269"/>
      <c r="C2" s="1269"/>
      <c r="D2" s="1269"/>
      <c r="E2" s="1269"/>
      <c r="F2" s="1269"/>
      <c r="G2" s="1269"/>
      <c r="H2" s="1269"/>
      <c r="I2" s="1269"/>
      <c r="J2" s="1269"/>
      <c r="K2" s="67"/>
      <c r="L2" s="67"/>
      <c r="M2" s="67"/>
    </row>
    <row r="3" spans="1:13" ht="18">
      <c r="A3" s="308"/>
      <c r="B3" s="308"/>
      <c r="C3" s="1278" t="s">
        <v>734</v>
      </c>
      <c r="D3" s="1278"/>
      <c r="E3" s="1278"/>
      <c r="F3" s="1278"/>
      <c r="G3" s="1278"/>
      <c r="H3" s="1278"/>
      <c r="I3" s="1278"/>
      <c r="J3" s="308"/>
      <c r="K3" s="67"/>
      <c r="L3" s="67"/>
      <c r="M3" s="67"/>
    </row>
    <row r="4" spans="1:13" ht="15.75">
      <c r="A4" s="1039" t="s">
        <v>446</v>
      </c>
      <c r="B4" s="1039"/>
      <c r="C4" s="1039"/>
      <c r="D4" s="1039"/>
      <c r="E4" s="1039"/>
      <c r="F4" s="1039"/>
      <c r="G4" s="1039"/>
      <c r="H4" s="1039"/>
      <c r="I4" s="1039"/>
      <c r="J4" s="1039"/>
      <c r="K4" s="67"/>
      <c r="L4" s="67"/>
      <c r="M4" s="67"/>
    </row>
    <row r="5" spans="1:13" ht="15.75">
      <c r="A5" s="989" t="s">
        <v>1034</v>
      </c>
      <c r="B5" s="989"/>
      <c r="C5" s="294"/>
      <c r="D5" s="294"/>
      <c r="E5" s="294"/>
      <c r="F5" s="294"/>
      <c r="G5" s="294"/>
      <c r="H5" s="294"/>
      <c r="I5" s="294"/>
      <c r="J5" s="294"/>
      <c r="K5" s="67"/>
      <c r="L5" s="67"/>
      <c r="M5" s="67"/>
    </row>
    <row r="6" spans="1:13" ht="18">
      <c r="A6" s="68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21.75" customHeight="1">
      <c r="A7" s="1272" t="s">
        <v>2</v>
      </c>
      <c r="B7" s="1272" t="s">
        <v>3</v>
      </c>
      <c r="C7" s="1280" t="s">
        <v>139</v>
      </c>
      <c r="D7" s="1280"/>
      <c r="E7" s="1280"/>
      <c r="F7" s="1280"/>
      <c r="G7" s="1280"/>
      <c r="H7" s="1280"/>
      <c r="I7" s="1280"/>
      <c r="J7" s="1280"/>
      <c r="K7" s="67"/>
      <c r="L7" s="67"/>
      <c r="M7" s="67"/>
    </row>
    <row r="8" spans="1:13" ht="39.75" customHeight="1">
      <c r="A8" s="1272"/>
      <c r="B8" s="1272"/>
      <c r="C8" s="307" t="s">
        <v>197</v>
      </c>
      <c r="D8" s="307" t="s">
        <v>120</v>
      </c>
      <c r="E8" s="307" t="s">
        <v>386</v>
      </c>
      <c r="F8" s="514" t="s">
        <v>167</v>
      </c>
      <c r="G8" s="514" t="s">
        <v>121</v>
      </c>
      <c r="H8" s="514" t="s">
        <v>196</v>
      </c>
      <c r="I8" s="514" t="s">
        <v>703</v>
      </c>
      <c r="J8" s="307" t="s">
        <v>19</v>
      </c>
      <c r="K8" s="76"/>
      <c r="L8" s="76"/>
      <c r="M8" s="76"/>
    </row>
    <row r="9" spans="1:13" s="15" customFormat="1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19">
        <v>8</v>
      </c>
      <c r="I9" s="219">
        <v>9</v>
      </c>
      <c r="J9" s="219">
        <v>10</v>
      </c>
      <c r="K9" s="76"/>
      <c r="L9" s="76"/>
      <c r="M9" s="76"/>
    </row>
    <row r="10" spans="1:13" s="299" customFormat="1" ht="16.5">
      <c r="A10" s="214">
        <v>1</v>
      </c>
      <c r="B10" s="458" t="s">
        <v>1036</v>
      </c>
      <c r="C10" s="515">
        <v>0</v>
      </c>
      <c r="D10" s="515">
        <v>809</v>
      </c>
      <c r="E10" s="515">
        <v>137</v>
      </c>
      <c r="F10" s="515">
        <v>0</v>
      </c>
      <c r="G10" s="515">
        <v>0</v>
      </c>
      <c r="H10" s="515">
        <v>0</v>
      </c>
      <c r="I10" s="515">
        <v>0</v>
      </c>
      <c r="J10" s="515">
        <f>C10+D10+E10+F10+G10+H10+I10</f>
        <v>946</v>
      </c>
      <c r="K10" s="316">
        <v>946</v>
      </c>
      <c r="L10" s="316">
        <f>J10-K10</f>
        <v>0</v>
      </c>
      <c r="M10" s="316"/>
    </row>
    <row r="11" spans="1:13" ht="16.5">
      <c r="A11" s="70">
        <v>2</v>
      </c>
      <c r="B11" s="458" t="s">
        <v>876</v>
      </c>
      <c r="C11" s="515">
        <v>0</v>
      </c>
      <c r="D11" s="515">
        <v>2260</v>
      </c>
      <c r="E11" s="515">
        <v>47</v>
      </c>
      <c r="F11" s="515">
        <v>0</v>
      </c>
      <c r="G11" s="515">
        <v>0</v>
      </c>
      <c r="H11" s="515">
        <v>0</v>
      </c>
      <c r="I11" s="515">
        <v>0</v>
      </c>
      <c r="J11" s="515">
        <f t="shared" ref="J11:J60" si="0">C11+D11+E11+F11+G11+H11+I11</f>
        <v>2307</v>
      </c>
      <c r="K11" s="67">
        <v>2307</v>
      </c>
      <c r="L11" s="316">
        <f t="shared" ref="L11:L61" si="1">J11-K11</f>
        <v>0</v>
      </c>
      <c r="M11" s="67"/>
    </row>
    <row r="12" spans="1:13" ht="16.5">
      <c r="A12" s="70">
        <v>3</v>
      </c>
      <c r="B12" s="458" t="s">
        <v>1020</v>
      </c>
      <c r="C12" s="515">
        <v>0</v>
      </c>
      <c r="D12" s="515">
        <v>1444</v>
      </c>
      <c r="E12" s="515">
        <v>111</v>
      </c>
      <c r="F12" s="515">
        <v>0</v>
      </c>
      <c r="G12" s="515">
        <v>0</v>
      </c>
      <c r="H12" s="515">
        <v>0</v>
      </c>
      <c r="I12" s="515">
        <v>0</v>
      </c>
      <c r="J12" s="515">
        <f t="shared" si="0"/>
        <v>1555</v>
      </c>
      <c r="K12" s="67">
        <v>1555</v>
      </c>
      <c r="L12" s="316">
        <f t="shared" si="1"/>
        <v>0</v>
      </c>
      <c r="M12" s="67"/>
    </row>
    <row r="13" spans="1:13" ht="16.5">
      <c r="A13" s="70">
        <v>4</v>
      </c>
      <c r="B13" s="475" t="s">
        <v>878</v>
      </c>
      <c r="C13" s="515">
        <v>0</v>
      </c>
      <c r="D13" s="515">
        <v>1433</v>
      </c>
      <c r="E13" s="515">
        <v>99</v>
      </c>
      <c r="F13" s="515">
        <v>0</v>
      </c>
      <c r="G13" s="515">
        <v>0</v>
      </c>
      <c r="H13" s="515">
        <v>0</v>
      </c>
      <c r="I13" s="515">
        <v>0</v>
      </c>
      <c r="J13" s="515">
        <f t="shared" si="0"/>
        <v>1532</v>
      </c>
      <c r="K13" s="67">
        <v>1532</v>
      </c>
      <c r="L13" s="316">
        <f t="shared" si="1"/>
        <v>0</v>
      </c>
      <c r="M13" s="67"/>
    </row>
    <row r="14" spans="1:13" ht="16.5">
      <c r="A14" s="70">
        <v>5</v>
      </c>
      <c r="B14" s="476" t="s">
        <v>879</v>
      </c>
      <c r="C14" s="515">
        <v>30</v>
      </c>
      <c r="D14" s="515">
        <v>2918</v>
      </c>
      <c r="E14" s="515">
        <v>76</v>
      </c>
      <c r="F14" s="515">
        <v>0</v>
      </c>
      <c r="G14" s="515">
        <v>0</v>
      </c>
      <c r="H14" s="515">
        <v>0</v>
      </c>
      <c r="I14" s="515">
        <v>0</v>
      </c>
      <c r="J14" s="515">
        <f t="shared" si="0"/>
        <v>3024</v>
      </c>
      <c r="K14" s="67">
        <v>3024</v>
      </c>
      <c r="L14" s="316">
        <f t="shared" si="1"/>
        <v>0</v>
      </c>
      <c r="M14" s="67"/>
    </row>
    <row r="15" spans="1:13" ht="16.5">
      <c r="A15" s="70">
        <v>6</v>
      </c>
      <c r="B15" s="476" t="s">
        <v>880</v>
      </c>
      <c r="C15" s="515">
        <v>0</v>
      </c>
      <c r="D15" s="515">
        <v>2384</v>
      </c>
      <c r="E15" s="515">
        <v>367</v>
      </c>
      <c r="F15" s="515">
        <v>0</v>
      </c>
      <c r="G15" s="515">
        <v>0</v>
      </c>
      <c r="H15" s="515">
        <v>0</v>
      </c>
      <c r="I15" s="515">
        <v>0</v>
      </c>
      <c r="J15" s="515">
        <f t="shared" si="0"/>
        <v>2751</v>
      </c>
      <c r="K15" s="67">
        <v>2751</v>
      </c>
      <c r="L15" s="316">
        <f t="shared" si="1"/>
        <v>0</v>
      </c>
      <c r="M15" s="67"/>
    </row>
    <row r="16" spans="1:13" s="299" customFormat="1" ht="16.5">
      <c r="A16" s="214">
        <v>7</v>
      </c>
      <c r="B16" s="475" t="s">
        <v>881</v>
      </c>
      <c r="C16" s="515">
        <v>0</v>
      </c>
      <c r="D16" s="515">
        <v>2618</v>
      </c>
      <c r="E16" s="515">
        <v>236</v>
      </c>
      <c r="F16" s="515">
        <v>0</v>
      </c>
      <c r="G16" s="515">
        <v>0</v>
      </c>
      <c r="H16" s="515">
        <v>0</v>
      </c>
      <c r="I16" s="515">
        <v>0</v>
      </c>
      <c r="J16" s="515">
        <f t="shared" si="0"/>
        <v>2854</v>
      </c>
      <c r="K16" s="316">
        <v>2854</v>
      </c>
      <c r="L16" s="316">
        <f t="shared" si="1"/>
        <v>0</v>
      </c>
      <c r="M16" s="316"/>
    </row>
    <row r="17" spans="1:13" ht="16.5">
      <c r="A17" s="70">
        <v>8</v>
      </c>
      <c r="B17" s="476" t="s">
        <v>882</v>
      </c>
      <c r="C17" s="515">
        <v>0</v>
      </c>
      <c r="D17" s="515">
        <v>1514</v>
      </c>
      <c r="E17" s="515">
        <v>977</v>
      </c>
      <c r="F17" s="515">
        <v>0</v>
      </c>
      <c r="G17" s="515">
        <v>0</v>
      </c>
      <c r="H17" s="515">
        <v>0</v>
      </c>
      <c r="I17" s="515">
        <v>0</v>
      </c>
      <c r="J17" s="515">
        <f t="shared" si="0"/>
        <v>2491</v>
      </c>
      <c r="K17" s="67">
        <v>2491</v>
      </c>
      <c r="L17" s="316">
        <f t="shared" si="1"/>
        <v>0</v>
      </c>
      <c r="M17" s="67"/>
    </row>
    <row r="18" spans="1:13" ht="16.5">
      <c r="A18" s="70">
        <v>9</v>
      </c>
      <c r="B18" s="476" t="s">
        <v>883</v>
      </c>
      <c r="C18" s="515">
        <v>34</v>
      </c>
      <c r="D18" s="515">
        <v>772</v>
      </c>
      <c r="E18" s="515">
        <v>28</v>
      </c>
      <c r="F18" s="515">
        <v>0</v>
      </c>
      <c r="G18" s="515">
        <v>936</v>
      </c>
      <c r="H18" s="515">
        <v>0</v>
      </c>
      <c r="I18" s="515">
        <v>0</v>
      </c>
      <c r="J18" s="515">
        <f t="shared" si="0"/>
        <v>1770</v>
      </c>
      <c r="K18" s="67">
        <v>1770</v>
      </c>
      <c r="L18" s="316">
        <f t="shared" si="1"/>
        <v>0</v>
      </c>
      <c r="M18" s="67"/>
    </row>
    <row r="19" spans="1:13" ht="16.5">
      <c r="A19" s="70">
        <v>10</v>
      </c>
      <c r="B19" s="476" t="s">
        <v>884</v>
      </c>
      <c r="C19" s="515">
        <v>0</v>
      </c>
      <c r="D19" s="515">
        <v>610</v>
      </c>
      <c r="E19" s="515">
        <v>47</v>
      </c>
      <c r="F19" s="515">
        <v>0</v>
      </c>
      <c r="G19" s="515">
        <v>65</v>
      </c>
      <c r="H19" s="515">
        <v>0</v>
      </c>
      <c r="I19" s="515">
        <v>0</v>
      </c>
      <c r="J19" s="515">
        <f t="shared" si="0"/>
        <v>722</v>
      </c>
      <c r="K19" s="67">
        <v>722</v>
      </c>
      <c r="L19" s="316">
        <f t="shared" si="1"/>
        <v>0</v>
      </c>
      <c r="M19" s="67"/>
    </row>
    <row r="20" spans="1:13" s="299" customFormat="1" ht="16.5">
      <c r="A20" s="214">
        <v>11</v>
      </c>
      <c r="B20" s="475" t="s">
        <v>885</v>
      </c>
      <c r="C20" s="515">
        <v>5</v>
      </c>
      <c r="D20" s="515">
        <v>2220</v>
      </c>
      <c r="E20" s="515">
        <v>450</v>
      </c>
      <c r="F20" s="515">
        <v>0</v>
      </c>
      <c r="G20" s="515">
        <v>0</v>
      </c>
      <c r="H20" s="515">
        <v>0</v>
      </c>
      <c r="I20" s="515">
        <v>0</v>
      </c>
      <c r="J20" s="515">
        <f t="shared" si="0"/>
        <v>2675</v>
      </c>
      <c r="K20" s="316">
        <v>2675</v>
      </c>
      <c r="L20" s="316">
        <f t="shared" si="1"/>
        <v>0</v>
      </c>
      <c r="M20" s="316"/>
    </row>
    <row r="21" spans="1:13" ht="16.5">
      <c r="A21" s="70">
        <v>12</v>
      </c>
      <c r="B21" s="476" t="s">
        <v>886</v>
      </c>
      <c r="C21" s="515">
        <v>0</v>
      </c>
      <c r="D21" s="515">
        <v>3098</v>
      </c>
      <c r="E21" s="515">
        <v>582</v>
      </c>
      <c r="F21" s="515">
        <v>0</v>
      </c>
      <c r="G21" s="515">
        <v>0</v>
      </c>
      <c r="H21" s="515">
        <v>0</v>
      </c>
      <c r="I21" s="515">
        <v>0</v>
      </c>
      <c r="J21" s="515">
        <f t="shared" si="0"/>
        <v>3680</v>
      </c>
      <c r="K21" s="67">
        <v>3680</v>
      </c>
      <c r="L21" s="316">
        <f t="shared" si="1"/>
        <v>0</v>
      </c>
      <c r="M21" s="67"/>
    </row>
    <row r="22" spans="1:13" ht="16.5">
      <c r="A22" s="70">
        <v>13</v>
      </c>
      <c r="B22" s="476" t="s">
        <v>887</v>
      </c>
      <c r="C22" s="515">
        <v>12</v>
      </c>
      <c r="D22" s="515">
        <v>1888</v>
      </c>
      <c r="E22" s="515">
        <v>19</v>
      </c>
      <c r="F22" s="515">
        <v>0</v>
      </c>
      <c r="G22" s="515">
        <v>80</v>
      </c>
      <c r="H22" s="515">
        <v>0</v>
      </c>
      <c r="I22" s="515">
        <v>0</v>
      </c>
      <c r="J22" s="515">
        <f t="shared" si="0"/>
        <v>1999</v>
      </c>
      <c r="K22" s="67">
        <v>1999</v>
      </c>
      <c r="L22" s="316">
        <f t="shared" si="1"/>
        <v>0</v>
      </c>
      <c r="M22" s="67"/>
    </row>
    <row r="23" spans="1:13" ht="16.5">
      <c r="A23" s="70">
        <v>14</v>
      </c>
      <c r="B23" s="476" t="s">
        <v>888</v>
      </c>
      <c r="C23" s="515">
        <v>0</v>
      </c>
      <c r="D23" s="515">
        <v>1056</v>
      </c>
      <c r="E23" s="515">
        <v>147</v>
      </c>
      <c r="F23" s="515">
        <v>0</v>
      </c>
      <c r="G23" s="515">
        <v>0</v>
      </c>
      <c r="H23" s="515">
        <v>0</v>
      </c>
      <c r="I23" s="515">
        <v>0</v>
      </c>
      <c r="J23" s="515">
        <f t="shared" si="0"/>
        <v>1203</v>
      </c>
      <c r="K23" s="67">
        <v>1203</v>
      </c>
      <c r="L23" s="316">
        <f t="shared" si="1"/>
        <v>0</v>
      </c>
      <c r="M23" s="67"/>
    </row>
    <row r="24" spans="1:13" ht="16.5">
      <c r="A24" s="70">
        <v>15</v>
      </c>
      <c r="B24" s="476" t="s">
        <v>889</v>
      </c>
      <c r="C24" s="515">
        <v>0</v>
      </c>
      <c r="D24" s="515">
        <v>1910</v>
      </c>
      <c r="E24" s="515">
        <v>87</v>
      </c>
      <c r="F24" s="515">
        <v>0</v>
      </c>
      <c r="G24" s="515">
        <v>79</v>
      </c>
      <c r="H24" s="515">
        <v>0</v>
      </c>
      <c r="I24" s="515">
        <v>0</v>
      </c>
      <c r="J24" s="515">
        <f t="shared" si="0"/>
        <v>2076</v>
      </c>
      <c r="K24" s="67">
        <v>2076</v>
      </c>
      <c r="L24" s="316">
        <f t="shared" si="1"/>
        <v>0</v>
      </c>
      <c r="M24" s="67"/>
    </row>
    <row r="25" spans="1:13" ht="16.5">
      <c r="A25" s="70">
        <v>16</v>
      </c>
      <c r="B25" s="476" t="s">
        <v>890</v>
      </c>
      <c r="C25" s="515">
        <v>0</v>
      </c>
      <c r="D25" s="515">
        <v>3818</v>
      </c>
      <c r="E25" s="515">
        <v>0</v>
      </c>
      <c r="F25" s="515">
        <v>0</v>
      </c>
      <c r="G25" s="515">
        <v>0</v>
      </c>
      <c r="H25" s="515">
        <v>0</v>
      </c>
      <c r="I25" s="515">
        <v>0</v>
      </c>
      <c r="J25" s="515">
        <f t="shared" si="0"/>
        <v>3818</v>
      </c>
      <c r="K25" s="67">
        <v>3818</v>
      </c>
      <c r="L25" s="316">
        <f t="shared" si="1"/>
        <v>0</v>
      </c>
      <c r="M25" s="67"/>
    </row>
    <row r="26" spans="1:13" ht="16.5">
      <c r="A26" s="70">
        <v>17</v>
      </c>
      <c r="B26" s="476" t="s">
        <v>891</v>
      </c>
      <c r="C26" s="515">
        <v>0</v>
      </c>
      <c r="D26" s="515">
        <v>1674</v>
      </c>
      <c r="E26" s="515">
        <v>156</v>
      </c>
      <c r="F26" s="515">
        <v>0</v>
      </c>
      <c r="G26" s="515">
        <v>0</v>
      </c>
      <c r="H26" s="515">
        <v>0</v>
      </c>
      <c r="I26" s="515">
        <v>0</v>
      </c>
      <c r="J26" s="515">
        <f t="shared" si="0"/>
        <v>1830</v>
      </c>
      <c r="K26" s="67">
        <v>1830</v>
      </c>
      <c r="L26" s="316">
        <f t="shared" si="1"/>
        <v>0</v>
      </c>
      <c r="M26" s="67"/>
    </row>
    <row r="27" spans="1:13" ht="16.5">
      <c r="A27" s="70">
        <v>18</v>
      </c>
      <c r="B27" s="476" t="s">
        <v>892</v>
      </c>
      <c r="C27" s="515">
        <v>0</v>
      </c>
      <c r="D27" s="515">
        <v>1969</v>
      </c>
      <c r="E27" s="515">
        <v>248</v>
      </c>
      <c r="F27" s="515">
        <v>0</v>
      </c>
      <c r="G27" s="515">
        <v>71</v>
      </c>
      <c r="H27" s="515">
        <v>0</v>
      </c>
      <c r="I27" s="515">
        <v>0</v>
      </c>
      <c r="J27" s="515">
        <f t="shared" si="0"/>
        <v>2288</v>
      </c>
      <c r="K27" s="67">
        <v>2288</v>
      </c>
      <c r="L27" s="316">
        <f t="shared" si="1"/>
        <v>0</v>
      </c>
      <c r="M27" s="67"/>
    </row>
    <row r="28" spans="1:13" ht="16.5">
      <c r="A28" s="70">
        <v>19</v>
      </c>
      <c r="B28" s="476" t="s">
        <v>893</v>
      </c>
      <c r="C28" s="515">
        <v>0</v>
      </c>
      <c r="D28" s="515">
        <v>1366</v>
      </c>
      <c r="E28" s="515">
        <v>0</v>
      </c>
      <c r="F28" s="515">
        <v>0</v>
      </c>
      <c r="G28" s="515">
        <v>542</v>
      </c>
      <c r="H28" s="515">
        <v>0</v>
      </c>
      <c r="I28" s="515">
        <v>0</v>
      </c>
      <c r="J28" s="515">
        <f t="shared" si="0"/>
        <v>1908</v>
      </c>
      <c r="K28" s="67">
        <v>1908</v>
      </c>
      <c r="L28" s="316">
        <f t="shared" si="1"/>
        <v>0</v>
      </c>
      <c r="M28" s="67"/>
    </row>
    <row r="29" spans="1:13" ht="16.5">
      <c r="A29" s="70">
        <v>20</v>
      </c>
      <c r="B29" s="476" t="s">
        <v>894</v>
      </c>
      <c r="C29" s="515">
        <v>1</v>
      </c>
      <c r="D29" s="515">
        <v>765</v>
      </c>
      <c r="E29" s="515">
        <v>55</v>
      </c>
      <c r="F29" s="515">
        <v>0</v>
      </c>
      <c r="G29" s="515">
        <v>0</v>
      </c>
      <c r="H29" s="515">
        <v>0</v>
      </c>
      <c r="I29" s="515">
        <v>0</v>
      </c>
      <c r="J29" s="515">
        <f t="shared" si="0"/>
        <v>821</v>
      </c>
      <c r="K29" s="67">
        <v>821</v>
      </c>
      <c r="L29" s="316">
        <f t="shared" si="1"/>
        <v>0</v>
      </c>
      <c r="M29" s="67"/>
    </row>
    <row r="30" spans="1:13" ht="16.5">
      <c r="A30" s="70">
        <v>21</v>
      </c>
      <c r="B30" s="476" t="s">
        <v>895</v>
      </c>
      <c r="C30" s="515">
        <v>0</v>
      </c>
      <c r="D30" s="515">
        <v>1479</v>
      </c>
      <c r="E30" s="515">
        <v>189</v>
      </c>
      <c r="F30" s="515">
        <v>0</v>
      </c>
      <c r="G30" s="515">
        <v>0</v>
      </c>
      <c r="H30" s="515">
        <v>0</v>
      </c>
      <c r="I30" s="515">
        <v>0</v>
      </c>
      <c r="J30" s="515">
        <f t="shared" si="0"/>
        <v>1668</v>
      </c>
      <c r="K30" s="67">
        <v>1668</v>
      </c>
      <c r="L30" s="316">
        <f t="shared" si="1"/>
        <v>0</v>
      </c>
      <c r="M30" s="67"/>
    </row>
    <row r="31" spans="1:13" ht="16.5">
      <c r="A31" s="70">
        <v>22</v>
      </c>
      <c r="B31" s="476" t="s">
        <v>896</v>
      </c>
      <c r="C31" s="515">
        <v>0</v>
      </c>
      <c r="D31" s="515">
        <v>1241</v>
      </c>
      <c r="E31" s="515">
        <v>104</v>
      </c>
      <c r="F31" s="515">
        <v>0</v>
      </c>
      <c r="G31" s="515">
        <v>329</v>
      </c>
      <c r="H31" s="515">
        <v>0</v>
      </c>
      <c r="I31" s="515">
        <v>0</v>
      </c>
      <c r="J31" s="515">
        <f t="shared" si="0"/>
        <v>1674</v>
      </c>
      <c r="K31" s="67">
        <v>1674</v>
      </c>
      <c r="L31" s="316">
        <f t="shared" si="1"/>
        <v>0</v>
      </c>
      <c r="M31" s="67"/>
    </row>
    <row r="32" spans="1:13" ht="16.5">
      <c r="A32" s="70">
        <v>23</v>
      </c>
      <c r="B32" s="476" t="s">
        <v>897</v>
      </c>
      <c r="C32" s="515">
        <v>0</v>
      </c>
      <c r="D32" s="515">
        <v>1967</v>
      </c>
      <c r="E32" s="515">
        <v>2</v>
      </c>
      <c r="F32" s="515">
        <v>0</v>
      </c>
      <c r="G32" s="515">
        <v>393</v>
      </c>
      <c r="H32" s="515">
        <v>0</v>
      </c>
      <c r="I32" s="515">
        <v>0</v>
      </c>
      <c r="J32" s="515">
        <f t="shared" si="0"/>
        <v>2362</v>
      </c>
      <c r="K32" s="67">
        <v>2362</v>
      </c>
      <c r="L32" s="316">
        <f t="shared" si="1"/>
        <v>0</v>
      </c>
      <c r="M32" s="67"/>
    </row>
    <row r="33" spans="1:13" s="299" customFormat="1" ht="16.5">
      <c r="A33" s="214">
        <v>24</v>
      </c>
      <c r="B33" s="475" t="s">
        <v>898</v>
      </c>
      <c r="C33" s="515">
        <v>0</v>
      </c>
      <c r="D33" s="515">
        <v>2417</v>
      </c>
      <c r="E33" s="515">
        <v>15</v>
      </c>
      <c r="F33" s="515">
        <v>0</v>
      </c>
      <c r="G33" s="515">
        <v>0</v>
      </c>
      <c r="H33" s="515">
        <v>0</v>
      </c>
      <c r="I33" s="515">
        <v>0</v>
      </c>
      <c r="J33" s="515">
        <f t="shared" si="0"/>
        <v>2432</v>
      </c>
      <c r="K33" s="316">
        <v>2432</v>
      </c>
      <c r="L33" s="316">
        <f t="shared" si="1"/>
        <v>0</v>
      </c>
      <c r="M33" s="316"/>
    </row>
    <row r="34" spans="1:13" ht="16.5">
      <c r="A34" s="70">
        <v>25</v>
      </c>
      <c r="B34" s="476" t="s">
        <v>899</v>
      </c>
      <c r="C34" s="515">
        <v>54</v>
      </c>
      <c r="D34" s="515">
        <v>1717</v>
      </c>
      <c r="E34" s="515">
        <v>0</v>
      </c>
      <c r="F34" s="515">
        <v>0</v>
      </c>
      <c r="G34" s="515">
        <v>65</v>
      </c>
      <c r="H34" s="515">
        <v>0</v>
      </c>
      <c r="I34" s="515">
        <v>0</v>
      </c>
      <c r="J34" s="515">
        <f t="shared" si="0"/>
        <v>1836</v>
      </c>
      <c r="K34" s="67">
        <v>1836</v>
      </c>
      <c r="L34" s="316">
        <f t="shared" si="1"/>
        <v>0</v>
      </c>
      <c r="M34" s="67"/>
    </row>
    <row r="35" spans="1:13" ht="16.5">
      <c r="A35" s="70">
        <v>26</v>
      </c>
      <c r="B35" s="476" t="s">
        <v>900</v>
      </c>
      <c r="C35" s="515">
        <v>4</v>
      </c>
      <c r="D35" s="515">
        <v>1361</v>
      </c>
      <c r="E35" s="515">
        <v>129</v>
      </c>
      <c r="F35" s="515">
        <v>0</v>
      </c>
      <c r="G35" s="515">
        <v>96</v>
      </c>
      <c r="H35" s="515">
        <v>0</v>
      </c>
      <c r="I35" s="515">
        <v>0</v>
      </c>
      <c r="J35" s="515">
        <f t="shared" si="0"/>
        <v>1590</v>
      </c>
      <c r="K35" s="67">
        <v>1590</v>
      </c>
      <c r="L35" s="316">
        <f t="shared" si="1"/>
        <v>0</v>
      </c>
      <c r="M35" s="67"/>
    </row>
    <row r="36" spans="1:13" ht="16.5">
      <c r="A36" s="70">
        <v>27</v>
      </c>
      <c r="B36" s="476" t="s">
        <v>901</v>
      </c>
      <c r="C36" s="515">
        <v>0</v>
      </c>
      <c r="D36" s="515">
        <v>3152</v>
      </c>
      <c r="E36" s="515">
        <v>116</v>
      </c>
      <c r="F36" s="515">
        <v>0</v>
      </c>
      <c r="G36" s="515">
        <v>0</v>
      </c>
      <c r="H36" s="515">
        <v>0</v>
      </c>
      <c r="I36" s="515">
        <v>0</v>
      </c>
      <c r="J36" s="515">
        <f t="shared" si="0"/>
        <v>3268</v>
      </c>
      <c r="K36" s="67">
        <v>3268</v>
      </c>
      <c r="L36" s="316">
        <f t="shared" si="1"/>
        <v>0</v>
      </c>
      <c r="M36" s="67"/>
    </row>
    <row r="37" spans="1:13" ht="16.5">
      <c r="A37" s="70">
        <v>28</v>
      </c>
      <c r="B37" s="476" t="s">
        <v>902</v>
      </c>
      <c r="C37" s="515">
        <v>0</v>
      </c>
      <c r="D37" s="515">
        <v>2563</v>
      </c>
      <c r="E37" s="515">
        <v>132</v>
      </c>
      <c r="F37" s="515">
        <v>0</v>
      </c>
      <c r="G37" s="515">
        <v>0</v>
      </c>
      <c r="H37" s="515">
        <v>0</v>
      </c>
      <c r="I37" s="515">
        <v>0</v>
      </c>
      <c r="J37" s="515">
        <f t="shared" si="0"/>
        <v>2695</v>
      </c>
      <c r="K37" s="67">
        <v>2695</v>
      </c>
      <c r="L37" s="316">
        <f t="shared" si="1"/>
        <v>0</v>
      </c>
      <c r="M37" s="67"/>
    </row>
    <row r="38" spans="1:13" s="299" customFormat="1" ht="16.5">
      <c r="A38" s="214">
        <v>29</v>
      </c>
      <c r="B38" s="475" t="s">
        <v>903</v>
      </c>
      <c r="C38" s="515">
        <v>0</v>
      </c>
      <c r="D38" s="515">
        <v>1526</v>
      </c>
      <c r="E38" s="515">
        <v>301</v>
      </c>
      <c r="F38" s="515">
        <v>0</v>
      </c>
      <c r="G38" s="515">
        <v>0</v>
      </c>
      <c r="H38" s="515">
        <v>0</v>
      </c>
      <c r="I38" s="515">
        <v>0</v>
      </c>
      <c r="J38" s="515">
        <f t="shared" si="0"/>
        <v>1827</v>
      </c>
      <c r="K38" s="316">
        <v>1827</v>
      </c>
      <c r="L38" s="316">
        <f t="shared" si="1"/>
        <v>0</v>
      </c>
      <c r="M38" s="316"/>
    </row>
    <row r="39" spans="1:13" ht="16.5">
      <c r="A39" s="70">
        <v>30</v>
      </c>
      <c r="B39" s="476" t="s">
        <v>904</v>
      </c>
      <c r="C39" s="515">
        <v>0</v>
      </c>
      <c r="D39" s="515">
        <v>2103</v>
      </c>
      <c r="E39" s="515">
        <v>377</v>
      </c>
      <c r="F39" s="515">
        <v>0</v>
      </c>
      <c r="G39" s="515">
        <v>109</v>
      </c>
      <c r="H39" s="515">
        <v>0</v>
      </c>
      <c r="I39" s="515">
        <v>0</v>
      </c>
      <c r="J39" s="515">
        <f t="shared" si="0"/>
        <v>2589</v>
      </c>
      <c r="K39" s="67">
        <v>2589</v>
      </c>
      <c r="L39" s="316">
        <f t="shared" si="1"/>
        <v>0</v>
      </c>
      <c r="M39" s="67"/>
    </row>
    <row r="40" spans="1:13" ht="16.5">
      <c r="A40" s="70">
        <v>31</v>
      </c>
      <c r="B40" s="476" t="s">
        <v>905</v>
      </c>
      <c r="C40" s="515">
        <v>0</v>
      </c>
      <c r="D40" s="515">
        <v>1536</v>
      </c>
      <c r="E40" s="515">
        <v>174</v>
      </c>
      <c r="F40" s="515">
        <v>0</v>
      </c>
      <c r="G40" s="515">
        <v>0</v>
      </c>
      <c r="H40" s="515">
        <v>0</v>
      </c>
      <c r="I40" s="515">
        <v>0</v>
      </c>
      <c r="J40" s="515">
        <f t="shared" si="0"/>
        <v>1710</v>
      </c>
      <c r="K40" s="67">
        <v>1710</v>
      </c>
      <c r="L40" s="316">
        <f t="shared" si="1"/>
        <v>0</v>
      </c>
      <c r="M40" s="67"/>
    </row>
    <row r="41" spans="1:13" ht="16.5">
      <c r="A41" s="70">
        <v>32</v>
      </c>
      <c r="B41" s="476" t="s">
        <v>906</v>
      </c>
      <c r="C41" s="515">
        <v>0</v>
      </c>
      <c r="D41" s="515">
        <v>1265</v>
      </c>
      <c r="E41" s="515">
        <v>0</v>
      </c>
      <c r="F41" s="515">
        <v>0</v>
      </c>
      <c r="G41" s="515">
        <v>0</v>
      </c>
      <c r="H41" s="515">
        <v>0</v>
      </c>
      <c r="I41" s="515">
        <v>0</v>
      </c>
      <c r="J41" s="515">
        <f t="shared" si="0"/>
        <v>1265</v>
      </c>
      <c r="K41" s="67">
        <v>1265</v>
      </c>
      <c r="L41" s="316">
        <f t="shared" si="1"/>
        <v>0</v>
      </c>
      <c r="M41" s="67"/>
    </row>
    <row r="42" spans="1:13" s="299" customFormat="1" ht="16.5">
      <c r="A42" s="214">
        <v>33</v>
      </c>
      <c r="B42" s="475" t="s">
        <v>907</v>
      </c>
      <c r="C42" s="515">
        <v>0</v>
      </c>
      <c r="D42" s="515">
        <v>2089</v>
      </c>
      <c r="E42" s="515">
        <v>156</v>
      </c>
      <c r="F42" s="515">
        <v>0</v>
      </c>
      <c r="G42" s="515">
        <v>71</v>
      </c>
      <c r="H42" s="515">
        <v>0</v>
      </c>
      <c r="I42" s="515">
        <v>0</v>
      </c>
      <c r="J42" s="515">
        <f t="shared" si="0"/>
        <v>2316</v>
      </c>
      <c r="K42" s="316">
        <v>2316</v>
      </c>
      <c r="L42" s="316">
        <f t="shared" si="1"/>
        <v>0</v>
      </c>
      <c r="M42" s="316"/>
    </row>
    <row r="43" spans="1:13" s="299" customFormat="1" ht="16.5">
      <c r="A43" s="214">
        <v>34</v>
      </c>
      <c r="B43" s="475" t="s">
        <v>908</v>
      </c>
      <c r="C43" s="515">
        <v>34</v>
      </c>
      <c r="D43" s="515">
        <v>2444</v>
      </c>
      <c r="E43" s="515">
        <v>56</v>
      </c>
      <c r="F43" s="515">
        <v>0</v>
      </c>
      <c r="G43" s="515">
        <v>0</v>
      </c>
      <c r="H43" s="515">
        <v>0</v>
      </c>
      <c r="I43" s="515">
        <v>0</v>
      </c>
      <c r="J43" s="515">
        <f t="shared" si="0"/>
        <v>2534</v>
      </c>
      <c r="K43" s="316">
        <v>2534</v>
      </c>
      <c r="L43" s="316">
        <f t="shared" si="1"/>
        <v>0</v>
      </c>
      <c r="M43" s="316"/>
    </row>
    <row r="44" spans="1:13" ht="16.5">
      <c r="A44" s="70">
        <v>35</v>
      </c>
      <c r="B44" s="476" t="s">
        <v>909</v>
      </c>
      <c r="C44" s="515">
        <v>0</v>
      </c>
      <c r="D44" s="515">
        <v>2332</v>
      </c>
      <c r="E44" s="515">
        <v>370</v>
      </c>
      <c r="F44" s="515">
        <v>0</v>
      </c>
      <c r="G44" s="515">
        <v>0</v>
      </c>
      <c r="H44" s="515">
        <v>0</v>
      </c>
      <c r="I44" s="515">
        <v>0</v>
      </c>
      <c r="J44" s="515">
        <f t="shared" si="0"/>
        <v>2702</v>
      </c>
      <c r="K44" s="67">
        <v>2702</v>
      </c>
      <c r="L44" s="316">
        <f t="shared" si="1"/>
        <v>0</v>
      </c>
      <c r="M44" s="67"/>
    </row>
    <row r="45" spans="1:13" ht="16.5">
      <c r="A45" s="70">
        <v>36</v>
      </c>
      <c r="B45" s="476" t="s">
        <v>910</v>
      </c>
      <c r="C45" s="515">
        <v>0</v>
      </c>
      <c r="D45" s="515">
        <v>2097</v>
      </c>
      <c r="E45" s="515">
        <v>0</v>
      </c>
      <c r="F45" s="515">
        <v>0</v>
      </c>
      <c r="G45" s="515">
        <v>63</v>
      </c>
      <c r="H45" s="515">
        <v>0</v>
      </c>
      <c r="I45" s="515">
        <v>0</v>
      </c>
      <c r="J45" s="515">
        <f t="shared" si="0"/>
        <v>2160</v>
      </c>
      <c r="K45" s="67">
        <v>2160</v>
      </c>
      <c r="L45" s="316">
        <f t="shared" si="1"/>
        <v>0</v>
      </c>
      <c r="M45" s="67"/>
    </row>
    <row r="46" spans="1:13" ht="16.5">
      <c r="A46" s="70">
        <v>37</v>
      </c>
      <c r="B46" s="476" t="s">
        <v>911</v>
      </c>
      <c r="C46" s="515">
        <v>45</v>
      </c>
      <c r="D46" s="515">
        <v>3502</v>
      </c>
      <c r="E46" s="515">
        <v>129</v>
      </c>
      <c r="F46" s="515">
        <v>0</v>
      </c>
      <c r="G46" s="515">
        <v>287</v>
      </c>
      <c r="H46" s="515">
        <v>0</v>
      </c>
      <c r="I46" s="515">
        <v>0</v>
      </c>
      <c r="J46" s="515">
        <f t="shared" si="0"/>
        <v>3963</v>
      </c>
      <c r="K46" s="67">
        <v>3963</v>
      </c>
      <c r="L46" s="316">
        <f t="shared" si="1"/>
        <v>0</v>
      </c>
      <c r="M46" s="67"/>
    </row>
    <row r="47" spans="1:13" ht="16.5">
      <c r="A47" s="70">
        <v>38</v>
      </c>
      <c r="B47" s="476" t="s">
        <v>912</v>
      </c>
      <c r="C47" s="515">
        <v>14</v>
      </c>
      <c r="D47" s="515">
        <v>2909</v>
      </c>
      <c r="E47" s="515">
        <v>90</v>
      </c>
      <c r="F47" s="515">
        <v>0</v>
      </c>
      <c r="G47" s="515">
        <v>127</v>
      </c>
      <c r="H47" s="515">
        <v>0</v>
      </c>
      <c r="I47" s="515">
        <v>0</v>
      </c>
      <c r="J47" s="515">
        <f t="shared" si="0"/>
        <v>3140</v>
      </c>
      <c r="K47" s="67">
        <v>3140</v>
      </c>
      <c r="L47" s="316">
        <f t="shared" si="1"/>
        <v>0</v>
      </c>
      <c r="M47" s="67"/>
    </row>
    <row r="48" spans="1:13" ht="16.5">
      <c r="A48" s="70">
        <v>39</v>
      </c>
      <c r="B48" s="476" t="s">
        <v>913</v>
      </c>
      <c r="C48" s="515">
        <v>0</v>
      </c>
      <c r="D48" s="515">
        <v>3187</v>
      </c>
      <c r="E48" s="515">
        <v>136</v>
      </c>
      <c r="F48" s="515">
        <v>0</v>
      </c>
      <c r="G48" s="515">
        <v>306</v>
      </c>
      <c r="H48" s="515">
        <v>0</v>
      </c>
      <c r="I48" s="515">
        <v>0</v>
      </c>
      <c r="J48" s="515">
        <f t="shared" si="0"/>
        <v>3629</v>
      </c>
      <c r="K48" s="67">
        <v>3629</v>
      </c>
      <c r="L48" s="316">
        <f t="shared" si="1"/>
        <v>0</v>
      </c>
      <c r="M48" s="67"/>
    </row>
    <row r="49" spans="1:13" s="299" customFormat="1" ht="16.5">
      <c r="A49" s="214">
        <v>40</v>
      </c>
      <c r="B49" s="475" t="s">
        <v>914</v>
      </c>
      <c r="C49" s="515">
        <v>13</v>
      </c>
      <c r="D49" s="515">
        <v>2032</v>
      </c>
      <c r="E49" s="515">
        <v>54</v>
      </c>
      <c r="F49" s="515">
        <v>0</v>
      </c>
      <c r="G49" s="515">
        <v>0</v>
      </c>
      <c r="H49" s="515">
        <v>0</v>
      </c>
      <c r="I49" s="515">
        <v>0</v>
      </c>
      <c r="J49" s="515">
        <f t="shared" si="0"/>
        <v>2099</v>
      </c>
      <c r="K49" s="316">
        <v>2099</v>
      </c>
      <c r="L49" s="316">
        <f t="shared" si="1"/>
        <v>0</v>
      </c>
      <c r="M49" s="316"/>
    </row>
    <row r="50" spans="1:13" ht="16.5">
      <c r="A50" s="70">
        <v>41</v>
      </c>
      <c r="B50" s="476" t="s">
        <v>915</v>
      </c>
      <c r="C50" s="515">
        <v>0</v>
      </c>
      <c r="D50" s="515">
        <v>2553</v>
      </c>
      <c r="E50" s="515">
        <v>351</v>
      </c>
      <c r="F50" s="515">
        <v>0</v>
      </c>
      <c r="G50" s="515">
        <v>0</v>
      </c>
      <c r="H50" s="515">
        <v>0</v>
      </c>
      <c r="I50" s="515">
        <v>0</v>
      </c>
      <c r="J50" s="515">
        <f t="shared" si="0"/>
        <v>2904</v>
      </c>
      <c r="K50" s="67">
        <v>2904</v>
      </c>
      <c r="L50" s="316">
        <f t="shared" si="1"/>
        <v>0</v>
      </c>
      <c r="M50" s="67"/>
    </row>
    <row r="51" spans="1:13" ht="16.5">
      <c r="A51" s="70">
        <v>42</v>
      </c>
      <c r="B51" s="476" t="s">
        <v>916</v>
      </c>
      <c r="C51" s="515">
        <v>0</v>
      </c>
      <c r="D51" s="515">
        <v>1995</v>
      </c>
      <c r="E51" s="515">
        <v>123</v>
      </c>
      <c r="F51" s="515">
        <v>0</v>
      </c>
      <c r="G51" s="515">
        <v>0</v>
      </c>
      <c r="H51" s="515">
        <v>0</v>
      </c>
      <c r="I51" s="515">
        <v>0</v>
      </c>
      <c r="J51" s="515">
        <f t="shared" si="0"/>
        <v>2118</v>
      </c>
      <c r="K51" s="67">
        <v>2118</v>
      </c>
      <c r="L51" s="316">
        <f t="shared" si="1"/>
        <v>0</v>
      </c>
      <c r="M51" s="67"/>
    </row>
    <row r="52" spans="1:13" ht="16.5">
      <c r="A52" s="70">
        <v>43</v>
      </c>
      <c r="B52" s="476" t="s">
        <v>917</v>
      </c>
      <c r="C52" s="515">
        <v>0</v>
      </c>
      <c r="D52" s="515">
        <v>1107</v>
      </c>
      <c r="E52" s="515">
        <v>113</v>
      </c>
      <c r="F52" s="515">
        <v>0</v>
      </c>
      <c r="G52" s="515">
        <v>45</v>
      </c>
      <c r="H52" s="515">
        <v>0</v>
      </c>
      <c r="I52" s="515">
        <v>0</v>
      </c>
      <c r="J52" s="515">
        <f t="shared" si="0"/>
        <v>1265</v>
      </c>
      <c r="K52" s="67">
        <v>1265</v>
      </c>
      <c r="L52" s="316">
        <f t="shared" si="1"/>
        <v>0</v>
      </c>
      <c r="M52" s="67"/>
    </row>
    <row r="53" spans="1:13" ht="16.5">
      <c r="A53" s="70">
        <v>44</v>
      </c>
      <c r="B53" s="476" t="s">
        <v>918</v>
      </c>
      <c r="C53" s="515">
        <v>0</v>
      </c>
      <c r="D53" s="515">
        <v>1030</v>
      </c>
      <c r="E53" s="515">
        <v>204</v>
      </c>
      <c r="F53" s="515">
        <v>0</v>
      </c>
      <c r="G53" s="515">
        <v>0</v>
      </c>
      <c r="H53" s="515">
        <v>0</v>
      </c>
      <c r="I53" s="515">
        <v>0</v>
      </c>
      <c r="J53" s="515">
        <f t="shared" si="0"/>
        <v>1234</v>
      </c>
      <c r="K53" s="67">
        <v>1234</v>
      </c>
      <c r="L53" s="316">
        <f t="shared" si="1"/>
        <v>0</v>
      </c>
      <c r="M53" s="67"/>
    </row>
    <row r="54" spans="1:13" s="299" customFormat="1" ht="16.5">
      <c r="A54" s="214">
        <v>45</v>
      </c>
      <c r="B54" s="475" t="s">
        <v>919</v>
      </c>
      <c r="C54" s="515">
        <v>7</v>
      </c>
      <c r="D54" s="515">
        <v>2676</v>
      </c>
      <c r="E54" s="515">
        <v>283</v>
      </c>
      <c r="F54" s="515">
        <v>0</v>
      </c>
      <c r="G54" s="515">
        <v>0</v>
      </c>
      <c r="H54" s="515">
        <v>0</v>
      </c>
      <c r="I54" s="515">
        <v>0</v>
      </c>
      <c r="J54" s="515">
        <f t="shared" si="0"/>
        <v>2966</v>
      </c>
      <c r="K54" s="316">
        <v>2966</v>
      </c>
      <c r="L54" s="316">
        <f t="shared" si="1"/>
        <v>0</v>
      </c>
      <c r="M54" s="316"/>
    </row>
    <row r="55" spans="1:13" ht="16.5">
      <c r="A55" s="70">
        <v>46</v>
      </c>
      <c r="B55" s="476" t="s">
        <v>920</v>
      </c>
      <c r="C55" s="515">
        <v>0</v>
      </c>
      <c r="D55" s="515">
        <v>2050</v>
      </c>
      <c r="E55" s="515">
        <v>164</v>
      </c>
      <c r="F55" s="515">
        <v>0</v>
      </c>
      <c r="G55" s="515">
        <v>61</v>
      </c>
      <c r="H55" s="515">
        <v>0</v>
      </c>
      <c r="I55" s="515">
        <v>0</v>
      </c>
      <c r="J55" s="515">
        <f t="shared" si="0"/>
        <v>2275</v>
      </c>
      <c r="K55" s="67">
        <v>2275</v>
      </c>
      <c r="L55" s="316">
        <f t="shared" si="1"/>
        <v>0</v>
      </c>
      <c r="M55" s="67"/>
    </row>
    <row r="56" spans="1:13" ht="16.5">
      <c r="A56" s="70">
        <v>47</v>
      </c>
      <c r="B56" s="476" t="s">
        <v>921</v>
      </c>
      <c r="C56" s="515">
        <v>0</v>
      </c>
      <c r="D56" s="515">
        <v>1940</v>
      </c>
      <c r="E56" s="515">
        <v>91</v>
      </c>
      <c r="F56" s="515">
        <v>0</v>
      </c>
      <c r="G56" s="515">
        <v>0</v>
      </c>
      <c r="H56" s="515">
        <v>0</v>
      </c>
      <c r="I56" s="515">
        <v>0</v>
      </c>
      <c r="J56" s="515">
        <f t="shared" si="0"/>
        <v>2031</v>
      </c>
      <c r="K56" s="67">
        <v>2031</v>
      </c>
      <c r="L56" s="316">
        <f t="shared" si="1"/>
        <v>0</v>
      </c>
      <c r="M56" s="67"/>
    </row>
    <row r="57" spans="1:13" ht="16.5">
      <c r="A57" s="70">
        <v>48</v>
      </c>
      <c r="B57" s="476" t="s">
        <v>922</v>
      </c>
      <c r="C57" s="515">
        <v>0</v>
      </c>
      <c r="D57" s="515">
        <v>2205</v>
      </c>
      <c r="E57" s="515">
        <v>115</v>
      </c>
      <c r="F57" s="515">
        <v>0</v>
      </c>
      <c r="G57" s="515">
        <v>0</v>
      </c>
      <c r="H57" s="515">
        <v>0</v>
      </c>
      <c r="I57" s="515">
        <v>0</v>
      </c>
      <c r="J57" s="515">
        <f t="shared" si="0"/>
        <v>2320</v>
      </c>
      <c r="K57" s="67">
        <v>2320</v>
      </c>
      <c r="L57" s="316">
        <f t="shared" si="1"/>
        <v>0</v>
      </c>
      <c r="M57" s="67"/>
    </row>
    <row r="58" spans="1:13" s="299" customFormat="1" ht="16.5">
      <c r="A58" s="214">
        <v>49</v>
      </c>
      <c r="B58" s="475" t="s">
        <v>923</v>
      </c>
      <c r="C58" s="515">
        <v>0</v>
      </c>
      <c r="D58" s="515">
        <v>1817</v>
      </c>
      <c r="E58" s="515">
        <v>216</v>
      </c>
      <c r="F58" s="515">
        <v>0</v>
      </c>
      <c r="G58" s="515">
        <v>126</v>
      </c>
      <c r="H58" s="515">
        <v>0</v>
      </c>
      <c r="I58" s="515">
        <v>0</v>
      </c>
      <c r="J58" s="515">
        <f t="shared" si="0"/>
        <v>2159</v>
      </c>
      <c r="K58" s="316">
        <v>2159</v>
      </c>
      <c r="L58" s="316">
        <f t="shared" si="1"/>
        <v>0</v>
      </c>
      <c r="M58" s="316"/>
    </row>
    <row r="59" spans="1:13" ht="16.5">
      <c r="A59" s="70">
        <v>50</v>
      </c>
      <c r="B59" s="476" t="s">
        <v>924</v>
      </c>
      <c r="C59" s="515">
        <v>0</v>
      </c>
      <c r="D59" s="515">
        <v>1068</v>
      </c>
      <c r="E59" s="515">
        <v>109</v>
      </c>
      <c r="F59" s="515">
        <v>0</v>
      </c>
      <c r="G59" s="515">
        <v>0</v>
      </c>
      <c r="H59" s="515">
        <v>0</v>
      </c>
      <c r="I59" s="515">
        <v>0</v>
      </c>
      <c r="J59" s="515">
        <f t="shared" si="0"/>
        <v>1177</v>
      </c>
      <c r="K59" s="67">
        <v>1177</v>
      </c>
      <c r="L59" s="316">
        <f t="shared" si="1"/>
        <v>0</v>
      </c>
      <c r="M59" s="67"/>
    </row>
    <row r="60" spans="1:13" ht="16.5">
      <c r="A60" s="70">
        <v>51</v>
      </c>
      <c r="B60" s="476" t="s">
        <v>925</v>
      </c>
      <c r="C60" s="515">
        <v>0</v>
      </c>
      <c r="D60" s="515">
        <v>2113</v>
      </c>
      <c r="E60" s="515">
        <v>637</v>
      </c>
      <c r="F60" s="515">
        <v>0</v>
      </c>
      <c r="G60" s="515">
        <v>0</v>
      </c>
      <c r="H60" s="515">
        <v>0</v>
      </c>
      <c r="I60" s="515">
        <v>0</v>
      </c>
      <c r="J60" s="515">
        <f t="shared" si="0"/>
        <v>2750</v>
      </c>
      <c r="K60" s="67">
        <v>2750</v>
      </c>
      <c r="L60" s="316">
        <f t="shared" si="1"/>
        <v>0</v>
      </c>
      <c r="M60" s="67"/>
    </row>
    <row r="61" spans="1:13" ht="16.5">
      <c r="A61" s="69" t="s">
        <v>19</v>
      </c>
      <c r="B61" s="71"/>
      <c r="C61" s="516">
        <f>SUM(C10:C60)</f>
        <v>253</v>
      </c>
      <c r="D61" s="516">
        <f t="shared" ref="D61:J61" si="2">SUM(D10:D60)</f>
        <v>99999</v>
      </c>
      <c r="E61" s="516">
        <f t="shared" si="2"/>
        <v>8805</v>
      </c>
      <c r="F61" s="516">
        <f t="shared" si="2"/>
        <v>0</v>
      </c>
      <c r="G61" s="516">
        <f t="shared" si="2"/>
        <v>3851</v>
      </c>
      <c r="H61" s="516">
        <f t="shared" si="2"/>
        <v>0</v>
      </c>
      <c r="I61" s="516">
        <f t="shared" si="2"/>
        <v>0</v>
      </c>
      <c r="J61" s="516">
        <f t="shared" si="2"/>
        <v>112908</v>
      </c>
      <c r="K61">
        <v>112908</v>
      </c>
      <c r="L61" s="316">
        <f t="shared" si="1"/>
        <v>0</v>
      </c>
      <c r="M61" s="67"/>
    </row>
    <row r="62" spans="1:13">
      <c r="A62" s="72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1:13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1:13">
      <c r="A64" s="67" t="s">
        <v>122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1:13">
      <c r="A65" s="67" t="s">
        <v>198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1:13">
      <c r="A66" t="s">
        <v>123</v>
      </c>
    </row>
    <row r="67" spans="1:13">
      <c r="A67" s="1276" t="s">
        <v>124</v>
      </c>
      <c r="B67" s="1276"/>
      <c r="C67" s="1276"/>
      <c r="D67" s="1276"/>
      <c r="E67" s="1276"/>
      <c r="F67" s="1276"/>
      <c r="G67" s="1276"/>
      <c r="H67" s="1276"/>
      <c r="I67" s="1276"/>
      <c r="J67" s="1276"/>
      <c r="K67" s="1276"/>
      <c r="L67" s="1276"/>
      <c r="M67" s="1276"/>
    </row>
    <row r="68" spans="1:13">
      <c r="A68" s="1279" t="s">
        <v>125</v>
      </c>
      <c r="B68" s="1279"/>
      <c r="C68" s="1279"/>
      <c r="D68" s="1279"/>
      <c r="E68" s="67"/>
      <c r="F68" s="67"/>
      <c r="G68" s="67"/>
      <c r="H68" s="67"/>
      <c r="I68" s="67"/>
      <c r="J68" s="67"/>
      <c r="K68" s="67"/>
      <c r="L68" s="67"/>
      <c r="M68" s="67"/>
    </row>
    <row r="69" spans="1:13">
      <c r="A69" s="311" t="s">
        <v>168</v>
      </c>
      <c r="B69" s="311"/>
      <c r="C69" s="311"/>
      <c r="D69" s="311"/>
      <c r="E69" s="67"/>
      <c r="F69" s="67"/>
      <c r="G69" s="67"/>
      <c r="H69" s="67"/>
      <c r="I69" s="67"/>
      <c r="J69" s="67"/>
      <c r="K69" s="67"/>
      <c r="L69" s="67"/>
      <c r="M69" s="67"/>
    </row>
    <row r="70" spans="1:13">
      <c r="A70" s="311"/>
      <c r="B70" s="311"/>
      <c r="C70" s="311"/>
      <c r="D70" s="311"/>
      <c r="E70" s="67"/>
      <c r="F70" s="67"/>
      <c r="G70" s="67"/>
      <c r="H70" s="67"/>
      <c r="I70" s="67"/>
      <c r="J70" s="67"/>
      <c r="K70" s="67"/>
      <c r="L70" s="67"/>
      <c r="M70" s="67"/>
    </row>
    <row r="71" spans="1:13" ht="15.75">
      <c r="A71" s="75" t="s">
        <v>12</v>
      </c>
      <c r="B71" s="75"/>
      <c r="C71" s="75"/>
      <c r="D71" s="75"/>
      <c r="E71" s="75"/>
      <c r="F71" s="75"/>
      <c r="G71" s="75"/>
      <c r="H71" s="75"/>
      <c r="I71" s="75"/>
      <c r="J71" s="102" t="s">
        <v>13</v>
      </c>
      <c r="K71" s="102"/>
      <c r="L71" s="67"/>
      <c r="M71" s="67"/>
    </row>
    <row r="72" spans="1:13" ht="15.75">
      <c r="A72" s="1062" t="s">
        <v>14</v>
      </c>
      <c r="B72" s="1062"/>
      <c r="C72" s="1062"/>
      <c r="D72" s="1062"/>
      <c r="E72" s="1062"/>
      <c r="F72" s="1062"/>
      <c r="G72" s="1062"/>
      <c r="H72" s="1062"/>
      <c r="I72" s="1062"/>
      <c r="J72" s="1062"/>
      <c r="K72" s="67"/>
      <c r="L72" s="67"/>
      <c r="M72" s="67"/>
    </row>
    <row r="73" spans="1:13" ht="15.75" customHeight="1">
      <c r="A73" s="1062" t="s">
        <v>15</v>
      </c>
      <c r="B73" s="1062"/>
      <c r="C73" s="1062"/>
      <c r="D73" s="1062"/>
      <c r="E73" s="1062"/>
      <c r="F73" s="1062"/>
      <c r="G73" s="1062"/>
      <c r="H73" s="1062"/>
      <c r="I73" s="1062"/>
      <c r="J73" s="1062"/>
      <c r="K73" s="102"/>
      <c r="L73" s="67"/>
      <c r="M73" s="67"/>
    </row>
    <row r="74" spans="1:13">
      <c r="A74" s="67"/>
      <c r="B74" s="67"/>
      <c r="C74" s="67"/>
      <c r="D74" s="67"/>
      <c r="E74" s="67"/>
      <c r="F74" s="67"/>
      <c r="G74" s="990" t="s">
        <v>85</v>
      </c>
      <c r="H74" s="990"/>
      <c r="I74" s="990"/>
      <c r="J74" s="990"/>
      <c r="K74" s="29"/>
      <c r="L74" s="29"/>
      <c r="M74" s="67"/>
    </row>
  </sheetData>
  <mergeCells count="16">
    <mergeCell ref="A68:D68"/>
    <mergeCell ref="A72:J72"/>
    <mergeCell ref="A73:J73"/>
    <mergeCell ref="G74:J74"/>
    <mergeCell ref="A7:A8"/>
    <mergeCell ref="B7:B8"/>
    <mergeCell ref="C7:J7"/>
    <mergeCell ref="A67:D67"/>
    <mergeCell ref="E67:J67"/>
    <mergeCell ref="K67:M67"/>
    <mergeCell ref="D1:E1"/>
    <mergeCell ref="G1:J1"/>
    <mergeCell ref="A2:J2"/>
    <mergeCell ref="C3:I3"/>
    <mergeCell ref="A4:J4"/>
    <mergeCell ref="A5:B5"/>
  </mergeCells>
  <printOptions horizontalCentered="1"/>
  <pageMargins left="0.28000000000000003" right="0.55000000000000004" top="0.23622047244094499" bottom="0" header="0.16" footer="0.2"/>
  <pageSetup paperSize="9" scale="9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opLeftCell="A7" zoomScaleSheetLayoutView="76" workbookViewId="0">
      <pane ySplit="4" topLeftCell="A56" activePane="bottomLeft" state="frozen"/>
      <selection activeCell="A7" sqref="A7"/>
      <selection pane="bottomLeft" activeCell="H63" sqref="H63:I63"/>
    </sheetView>
  </sheetViews>
  <sheetFormatPr defaultRowHeight="12.75"/>
  <cols>
    <col min="1" max="1" width="6.140625" customWidth="1"/>
    <col min="2" max="2" width="17" customWidth="1"/>
    <col min="3" max="5" width="11.28515625" customWidth="1"/>
    <col min="6" max="6" width="37.85546875" customWidth="1"/>
    <col min="7" max="7" width="8.7109375" bestFit="1" customWidth="1"/>
    <col min="8" max="8" width="10.42578125" bestFit="1" customWidth="1"/>
    <col min="9" max="9" width="9" bestFit="1" customWidth="1"/>
    <col min="10" max="10" width="9.140625" bestFit="1" customWidth="1"/>
    <col min="11" max="11" width="8.7109375" bestFit="1" customWidth="1"/>
    <col min="12" max="12" width="10.42578125" bestFit="1" customWidth="1"/>
    <col min="13" max="13" width="15" bestFit="1" customWidth="1"/>
    <col min="14" max="14" width="12.7109375" customWidth="1"/>
    <col min="15" max="15" width="16.140625" customWidth="1"/>
  </cols>
  <sheetData>
    <row r="1" spans="1:25" ht="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1277" t="s">
        <v>536</v>
      </c>
      <c r="M1" s="1277"/>
      <c r="N1" s="67"/>
      <c r="O1" s="67"/>
    </row>
    <row r="2" spans="1:25" ht="15.75">
      <c r="A2" s="1269" t="s">
        <v>0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67"/>
      <c r="O2" s="67"/>
    </row>
    <row r="3" spans="1:25" ht="20.25">
      <c r="A3" s="1038" t="s">
        <v>734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67"/>
      <c r="O3" s="67"/>
    </row>
    <row r="4" spans="1: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25" ht="15.75">
      <c r="A5" s="1039" t="s">
        <v>535</v>
      </c>
      <c r="B5" s="1039"/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67"/>
      <c r="O5" s="67"/>
    </row>
    <row r="6" spans="1: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25">
      <c r="A7" s="29" t="s">
        <v>1034</v>
      </c>
      <c r="B7" s="29"/>
      <c r="C7" s="287"/>
      <c r="D7" s="287"/>
      <c r="E7" s="28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25" ht="18">
      <c r="A8" s="68"/>
      <c r="B8" s="68"/>
      <c r="C8" s="68"/>
      <c r="D8" s="68"/>
      <c r="E8" s="68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25" ht="19.899999999999999" customHeight="1">
      <c r="A9" s="1272" t="s">
        <v>2</v>
      </c>
      <c r="B9" s="1272" t="s">
        <v>3</v>
      </c>
      <c r="C9" s="1281" t="s">
        <v>120</v>
      </c>
      <c r="D9" s="1281"/>
      <c r="E9" s="1282"/>
      <c r="F9" s="1283" t="s">
        <v>121</v>
      </c>
      <c r="G9" s="1281"/>
      <c r="H9" s="1281"/>
      <c r="I9" s="1282"/>
      <c r="J9" s="1283" t="s">
        <v>196</v>
      </c>
      <c r="K9" s="1281"/>
      <c r="L9" s="1281"/>
      <c r="M9" s="1282"/>
      <c r="X9" s="9"/>
      <c r="Y9" s="13"/>
    </row>
    <row r="10" spans="1:25" ht="45.75" customHeight="1">
      <c r="A10" s="1272"/>
      <c r="B10" s="1272"/>
      <c r="C10" s="293" t="s">
        <v>388</v>
      </c>
      <c r="D10" s="298" t="s">
        <v>385</v>
      </c>
      <c r="E10" s="293" t="s">
        <v>199</v>
      </c>
      <c r="F10" s="298" t="s">
        <v>383</v>
      </c>
      <c r="G10" s="293" t="s">
        <v>384</v>
      </c>
      <c r="H10" s="298" t="s">
        <v>385</v>
      </c>
      <c r="I10" s="293" t="s">
        <v>199</v>
      </c>
      <c r="J10" s="298" t="s">
        <v>387</v>
      </c>
      <c r="K10" s="293" t="s">
        <v>384</v>
      </c>
      <c r="L10" s="298" t="s">
        <v>385</v>
      </c>
      <c r="M10" s="290" t="s">
        <v>199</v>
      </c>
    </row>
    <row r="11" spans="1:25" s="15" customFormat="1">
      <c r="A11" s="219">
        <v>1</v>
      </c>
      <c r="B11" s="219">
        <v>2</v>
      </c>
      <c r="C11" s="219">
        <v>3</v>
      </c>
      <c r="D11" s="219">
        <v>4</v>
      </c>
      <c r="E11" s="219">
        <v>5</v>
      </c>
      <c r="F11" s="219">
        <v>6</v>
      </c>
      <c r="G11" s="219">
        <v>7</v>
      </c>
      <c r="H11" s="219">
        <v>8</v>
      </c>
      <c r="I11" s="219">
        <v>9</v>
      </c>
      <c r="J11" s="219">
        <v>10</v>
      </c>
      <c r="K11" s="219">
        <v>11</v>
      </c>
      <c r="L11" s="219">
        <v>12</v>
      </c>
      <c r="M11" s="219">
        <v>13</v>
      </c>
    </row>
    <row r="12" spans="1:25" s="520" customFormat="1" ht="16.5">
      <c r="A12" s="517">
        <v>1</v>
      </c>
      <c r="B12" s="475" t="s">
        <v>1036</v>
      </c>
      <c r="C12" s="518">
        <v>595</v>
      </c>
      <c r="D12" s="518">
        <v>809</v>
      </c>
      <c r="E12" s="518">
        <v>37880</v>
      </c>
      <c r="F12" s="519" t="s">
        <v>7</v>
      </c>
      <c r="G12" s="518">
        <v>0</v>
      </c>
      <c r="H12" s="518">
        <v>0</v>
      </c>
      <c r="I12" s="518">
        <v>0</v>
      </c>
      <c r="J12" s="518">
        <v>0</v>
      </c>
      <c r="K12" s="518">
        <v>0</v>
      </c>
      <c r="L12" s="518">
        <v>0</v>
      </c>
      <c r="M12" s="518">
        <v>0</v>
      </c>
    </row>
    <row r="13" spans="1:25" s="522" customFormat="1" ht="16.5">
      <c r="A13" s="521">
        <v>2</v>
      </c>
      <c r="B13" s="475" t="s">
        <v>876</v>
      </c>
      <c r="C13" s="518">
        <v>1461</v>
      </c>
      <c r="D13" s="518">
        <v>2260</v>
      </c>
      <c r="E13" s="518">
        <v>117678</v>
      </c>
      <c r="F13" s="519" t="s">
        <v>7</v>
      </c>
      <c r="G13" s="518">
        <v>0</v>
      </c>
      <c r="H13" s="518">
        <v>0</v>
      </c>
      <c r="I13" s="518">
        <v>0</v>
      </c>
      <c r="J13" s="518">
        <v>0</v>
      </c>
      <c r="K13" s="518">
        <v>0</v>
      </c>
      <c r="L13" s="518">
        <v>0</v>
      </c>
      <c r="M13" s="518">
        <v>0</v>
      </c>
    </row>
    <row r="14" spans="1:25" s="522" customFormat="1" ht="16.5">
      <c r="A14" s="521">
        <v>3</v>
      </c>
      <c r="B14" s="475" t="s">
        <v>1020</v>
      </c>
      <c r="C14" s="518">
        <v>745</v>
      </c>
      <c r="D14" s="518">
        <v>1444</v>
      </c>
      <c r="E14" s="518">
        <v>74148</v>
      </c>
      <c r="F14" s="519" t="s">
        <v>7</v>
      </c>
      <c r="G14" s="518">
        <v>0</v>
      </c>
      <c r="H14" s="518">
        <v>0</v>
      </c>
      <c r="I14" s="518">
        <v>0</v>
      </c>
      <c r="J14" s="518">
        <v>0</v>
      </c>
      <c r="K14" s="518">
        <v>0</v>
      </c>
      <c r="L14" s="518">
        <v>0</v>
      </c>
      <c r="M14" s="518">
        <v>0</v>
      </c>
    </row>
    <row r="15" spans="1:25" s="522" customFormat="1" ht="16.5">
      <c r="A15" s="521">
        <v>4</v>
      </c>
      <c r="B15" s="475" t="s">
        <v>878</v>
      </c>
      <c r="C15" s="518">
        <v>1136</v>
      </c>
      <c r="D15" s="518">
        <v>1433</v>
      </c>
      <c r="E15" s="518">
        <v>97472</v>
      </c>
      <c r="F15" s="519" t="s">
        <v>7</v>
      </c>
      <c r="G15" s="518">
        <v>0</v>
      </c>
      <c r="H15" s="518">
        <v>0</v>
      </c>
      <c r="I15" s="518">
        <v>0</v>
      </c>
      <c r="J15" s="518">
        <v>0</v>
      </c>
      <c r="K15" s="518">
        <v>0</v>
      </c>
      <c r="L15" s="518">
        <v>0</v>
      </c>
      <c r="M15" s="518">
        <v>0</v>
      </c>
    </row>
    <row r="16" spans="1:25" s="522" customFormat="1" ht="16.5">
      <c r="A16" s="521">
        <v>5</v>
      </c>
      <c r="B16" s="476" t="s">
        <v>879</v>
      </c>
      <c r="C16" s="518">
        <v>1884</v>
      </c>
      <c r="D16" s="518">
        <v>2918</v>
      </c>
      <c r="E16" s="518">
        <v>146924</v>
      </c>
      <c r="F16" s="519" t="s">
        <v>7</v>
      </c>
      <c r="G16" s="518">
        <v>0</v>
      </c>
      <c r="H16" s="518">
        <v>0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</row>
    <row r="17" spans="1:13" s="522" customFormat="1" ht="16.5">
      <c r="A17" s="521">
        <v>6</v>
      </c>
      <c r="B17" s="476" t="s">
        <v>880</v>
      </c>
      <c r="C17" s="518">
        <v>1913</v>
      </c>
      <c r="D17" s="518">
        <v>2384</v>
      </c>
      <c r="E17" s="518">
        <v>119162</v>
      </c>
      <c r="F17" s="519" t="s">
        <v>7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</row>
    <row r="18" spans="1:13" s="522" customFormat="1" ht="16.5">
      <c r="A18" s="521">
        <v>7</v>
      </c>
      <c r="B18" s="476" t="s">
        <v>881</v>
      </c>
      <c r="C18" s="518">
        <v>2023</v>
      </c>
      <c r="D18" s="518">
        <v>2618</v>
      </c>
      <c r="E18" s="518">
        <v>160510</v>
      </c>
      <c r="F18" s="519" t="s">
        <v>7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0</v>
      </c>
    </row>
    <row r="19" spans="1:13" s="522" customFormat="1" ht="16.5">
      <c r="A19" s="521">
        <v>8</v>
      </c>
      <c r="B19" s="476" t="s">
        <v>882</v>
      </c>
      <c r="C19" s="518">
        <v>1216</v>
      </c>
      <c r="D19" s="518">
        <v>1514</v>
      </c>
      <c r="E19" s="518">
        <v>97777</v>
      </c>
      <c r="F19" s="519" t="s">
        <v>7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</row>
    <row r="20" spans="1:13" s="522" customFormat="1" ht="33">
      <c r="A20" s="521">
        <v>9</v>
      </c>
      <c r="B20" s="476" t="s">
        <v>883</v>
      </c>
      <c r="C20" s="518">
        <v>582</v>
      </c>
      <c r="D20" s="518">
        <v>772</v>
      </c>
      <c r="E20" s="518">
        <v>49748</v>
      </c>
      <c r="F20" s="523" t="s">
        <v>1075</v>
      </c>
      <c r="G20" s="518">
        <v>2</v>
      </c>
      <c r="H20" s="518">
        <v>936</v>
      </c>
      <c r="I20" s="518">
        <v>65305</v>
      </c>
      <c r="J20" s="518">
        <v>0</v>
      </c>
      <c r="K20" s="518">
        <v>0</v>
      </c>
      <c r="L20" s="518">
        <v>0</v>
      </c>
      <c r="M20" s="518">
        <v>0</v>
      </c>
    </row>
    <row r="21" spans="1:13" s="522" customFormat="1" ht="33">
      <c r="A21" s="521">
        <v>10</v>
      </c>
      <c r="B21" s="476" t="s">
        <v>884</v>
      </c>
      <c r="C21" s="518">
        <v>433</v>
      </c>
      <c r="D21" s="518">
        <v>610</v>
      </c>
      <c r="E21" s="518">
        <v>44567</v>
      </c>
      <c r="F21" s="523" t="s">
        <v>1076</v>
      </c>
      <c r="G21" s="518">
        <v>1</v>
      </c>
      <c r="H21" s="518">
        <v>65</v>
      </c>
      <c r="I21" s="518">
        <v>12913</v>
      </c>
      <c r="J21" s="518">
        <v>0</v>
      </c>
      <c r="K21" s="518">
        <v>0</v>
      </c>
      <c r="L21" s="518">
        <v>0</v>
      </c>
      <c r="M21" s="518">
        <v>0</v>
      </c>
    </row>
    <row r="22" spans="1:13" s="522" customFormat="1" ht="16.5">
      <c r="A22" s="521">
        <v>11</v>
      </c>
      <c r="B22" s="476" t="s">
        <v>885</v>
      </c>
      <c r="C22" s="518">
        <v>1598</v>
      </c>
      <c r="D22" s="518">
        <v>2220</v>
      </c>
      <c r="E22" s="518">
        <v>186047</v>
      </c>
      <c r="F22" s="519" t="s">
        <v>7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0</v>
      </c>
      <c r="M22" s="518">
        <v>0</v>
      </c>
    </row>
    <row r="23" spans="1:13" s="522" customFormat="1" ht="16.5">
      <c r="A23" s="521">
        <v>12</v>
      </c>
      <c r="B23" s="476" t="s">
        <v>886</v>
      </c>
      <c r="C23" s="518">
        <v>1987</v>
      </c>
      <c r="D23" s="518">
        <v>3098</v>
      </c>
      <c r="E23" s="518">
        <v>158073</v>
      </c>
      <c r="F23" s="519" t="s">
        <v>7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0</v>
      </c>
    </row>
    <row r="24" spans="1:13" s="522" customFormat="1" ht="49.5">
      <c r="A24" s="521">
        <v>13</v>
      </c>
      <c r="B24" s="476" t="s">
        <v>887</v>
      </c>
      <c r="C24" s="518">
        <v>1608</v>
      </c>
      <c r="D24" s="518">
        <v>1888</v>
      </c>
      <c r="E24" s="518">
        <v>134161</v>
      </c>
      <c r="F24" s="523" t="s">
        <v>1077</v>
      </c>
      <c r="G24" s="518">
        <v>2</v>
      </c>
      <c r="H24" s="518">
        <v>80</v>
      </c>
      <c r="I24" s="518">
        <v>7737</v>
      </c>
      <c r="J24" s="518">
        <v>0</v>
      </c>
      <c r="K24" s="518">
        <v>0</v>
      </c>
      <c r="L24" s="518">
        <v>0</v>
      </c>
      <c r="M24" s="518">
        <v>0</v>
      </c>
    </row>
    <row r="25" spans="1:13" s="522" customFormat="1" ht="16.5">
      <c r="A25" s="521">
        <v>14</v>
      </c>
      <c r="B25" s="476" t="s">
        <v>888</v>
      </c>
      <c r="C25" s="518">
        <v>780</v>
      </c>
      <c r="D25" s="518">
        <v>1056</v>
      </c>
      <c r="E25" s="518">
        <v>67929</v>
      </c>
      <c r="F25" s="519" t="s">
        <v>7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</row>
    <row r="26" spans="1:13" s="522" customFormat="1" ht="16.5">
      <c r="A26" s="521">
        <v>15</v>
      </c>
      <c r="B26" s="476" t="s">
        <v>889</v>
      </c>
      <c r="C26" s="518">
        <v>1503</v>
      </c>
      <c r="D26" s="518">
        <v>1910</v>
      </c>
      <c r="E26" s="518">
        <v>103563</v>
      </c>
      <c r="F26" s="523" t="s">
        <v>1078</v>
      </c>
      <c r="G26" s="518">
        <v>1</v>
      </c>
      <c r="H26" s="518">
        <v>79</v>
      </c>
      <c r="I26" s="518">
        <v>6971</v>
      </c>
      <c r="J26" s="518">
        <v>0</v>
      </c>
      <c r="K26" s="518">
        <v>0</v>
      </c>
      <c r="L26" s="518">
        <v>0</v>
      </c>
      <c r="M26" s="518">
        <v>0</v>
      </c>
    </row>
    <row r="27" spans="1:13" s="522" customFormat="1" ht="16.5">
      <c r="A27" s="521">
        <v>16</v>
      </c>
      <c r="B27" s="476" t="s">
        <v>890</v>
      </c>
      <c r="C27" s="518">
        <v>2412</v>
      </c>
      <c r="D27" s="518">
        <v>3818</v>
      </c>
      <c r="E27" s="518">
        <v>22428</v>
      </c>
      <c r="F27" s="519" t="s">
        <v>7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</row>
    <row r="28" spans="1:13" s="522" customFormat="1" ht="16.5">
      <c r="A28" s="521">
        <v>17</v>
      </c>
      <c r="B28" s="476" t="s">
        <v>891</v>
      </c>
      <c r="C28" s="518">
        <v>971</v>
      </c>
      <c r="D28" s="518">
        <v>1674</v>
      </c>
      <c r="E28" s="518">
        <v>90008</v>
      </c>
      <c r="F28" s="519" t="s">
        <v>7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8">
        <v>0</v>
      </c>
      <c r="M28" s="518">
        <v>0</v>
      </c>
    </row>
    <row r="29" spans="1:13" s="522" customFormat="1" ht="33">
      <c r="A29" s="521">
        <v>18</v>
      </c>
      <c r="B29" s="476" t="s">
        <v>892</v>
      </c>
      <c r="C29" s="518">
        <v>1511</v>
      </c>
      <c r="D29" s="518">
        <v>1969</v>
      </c>
      <c r="E29" s="518">
        <v>116762</v>
      </c>
      <c r="F29" s="523" t="s">
        <v>1076</v>
      </c>
      <c r="G29" s="518">
        <v>1</v>
      </c>
      <c r="H29" s="518">
        <v>71</v>
      </c>
      <c r="I29" s="518">
        <v>6833</v>
      </c>
      <c r="J29" s="518">
        <v>0</v>
      </c>
      <c r="K29" s="518">
        <v>0</v>
      </c>
      <c r="L29" s="518">
        <v>0</v>
      </c>
      <c r="M29" s="518">
        <v>0</v>
      </c>
    </row>
    <row r="30" spans="1:13" s="520" customFormat="1" ht="16.5">
      <c r="A30" s="517">
        <v>19</v>
      </c>
      <c r="B30" s="475" t="s">
        <v>893</v>
      </c>
      <c r="C30" s="518">
        <v>881</v>
      </c>
      <c r="D30" s="518">
        <v>1366</v>
      </c>
      <c r="E30" s="518">
        <v>68807</v>
      </c>
      <c r="F30" s="523" t="s">
        <v>1079</v>
      </c>
      <c r="G30" s="518">
        <v>1</v>
      </c>
      <c r="H30" s="518">
        <v>542</v>
      </c>
      <c r="I30" s="518">
        <v>36853</v>
      </c>
      <c r="J30" s="518">
        <v>0</v>
      </c>
      <c r="K30" s="518">
        <v>0</v>
      </c>
      <c r="L30" s="518">
        <v>0</v>
      </c>
      <c r="M30" s="518">
        <v>0</v>
      </c>
    </row>
    <row r="31" spans="1:13" s="522" customFormat="1" ht="16.5">
      <c r="A31" s="521">
        <v>20</v>
      </c>
      <c r="B31" s="476" t="s">
        <v>894</v>
      </c>
      <c r="C31" s="518">
        <v>656</v>
      </c>
      <c r="D31" s="518">
        <v>765</v>
      </c>
      <c r="E31" s="518">
        <v>51376</v>
      </c>
      <c r="F31" s="519" t="s">
        <v>7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</row>
    <row r="32" spans="1:13" s="522" customFormat="1" ht="16.5">
      <c r="A32" s="521">
        <v>21</v>
      </c>
      <c r="B32" s="476" t="s">
        <v>895</v>
      </c>
      <c r="C32" s="518">
        <v>1101</v>
      </c>
      <c r="D32" s="518">
        <v>1479</v>
      </c>
      <c r="E32" s="518">
        <v>71906</v>
      </c>
      <c r="F32" s="519" t="s">
        <v>7</v>
      </c>
      <c r="G32" s="518">
        <v>0</v>
      </c>
      <c r="H32" s="518">
        <v>0</v>
      </c>
      <c r="I32" s="518">
        <v>0</v>
      </c>
      <c r="J32" s="518">
        <v>0</v>
      </c>
      <c r="K32" s="518">
        <v>0</v>
      </c>
      <c r="L32" s="518">
        <v>0</v>
      </c>
      <c r="M32" s="518">
        <v>0</v>
      </c>
    </row>
    <row r="33" spans="1:13" s="522" customFormat="1" ht="33">
      <c r="A33" s="521">
        <v>22</v>
      </c>
      <c r="B33" s="476" t="s">
        <v>896</v>
      </c>
      <c r="C33" s="518">
        <v>913</v>
      </c>
      <c r="D33" s="518">
        <v>1241</v>
      </c>
      <c r="E33" s="518">
        <v>81371</v>
      </c>
      <c r="F33" s="523" t="s">
        <v>1080</v>
      </c>
      <c r="G33" s="518">
        <v>2</v>
      </c>
      <c r="H33" s="518">
        <v>329</v>
      </c>
      <c r="I33" s="518">
        <v>32319</v>
      </c>
      <c r="J33" s="518">
        <v>0</v>
      </c>
      <c r="K33" s="518">
        <v>0</v>
      </c>
      <c r="L33" s="518">
        <v>0</v>
      </c>
      <c r="M33" s="518">
        <v>0</v>
      </c>
    </row>
    <row r="34" spans="1:13" s="522" customFormat="1" ht="33">
      <c r="A34" s="521">
        <v>23</v>
      </c>
      <c r="B34" s="476" t="s">
        <v>897</v>
      </c>
      <c r="C34" s="518">
        <v>1856</v>
      </c>
      <c r="D34" s="518">
        <v>1967</v>
      </c>
      <c r="E34" s="518">
        <v>112747</v>
      </c>
      <c r="F34" s="523" t="s">
        <v>1081</v>
      </c>
      <c r="G34" s="518">
        <v>2</v>
      </c>
      <c r="H34" s="518">
        <v>393</v>
      </c>
      <c r="I34" s="518">
        <v>38816</v>
      </c>
      <c r="J34" s="518">
        <v>0</v>
      </c>
      <c r="K34" s="518">
        <v>0</v>
      </c>
      <c r="L34" s="518">
        <v>0</v>
      </c>
      <c r="M34" s="518">
        <v>0</v>
      </c>
    </row>
    <row r="35" spans="1:13" s="520" customFormat="1" ht="16.5">
      <c r="A35" s="517">
        <v>24</v>
      </c>
      <c r="B35" s="475" t="s">
        <v>898</v>
      </c>
      <c r="C35" s="518">
        <v>2029</v>
      </c>
      <c r="D35" s="518">
        <v>2417</v>
      </c>
      <c r="E35" s="518">
        <v>193907</v>
      </c>
      <c r="F35" s="519" t="s">
        <v>7</v>
      </c>
      <c r="G35" s="518">
        <v>0</v>
      </c>
      <c r="H35" s="518">
        <v>0</v>
      </c>
      <c r="I35" s="518">
        <v>0</v>
      </c>
      <c r="J35" s="518">
        <v>0</v>
      </c>
      <c r="K35" s="518">
        <v>0</v>
      </c>
      <c r="L35" s="518">
        <v>0</v>
      </c>
      <c r="M35" s="518">
        <v>0</v>
      </c>
    </row>
    <row r="36" spans="1:13" s="522" customFormat="1" ht="16.5">
      <c r="A36" s="521">
        <v>25</v>
      </c>
      <c r="B36" s="476" t="s">
        <v>899</v>
      </c>
      <c r="C36" s="518">
        <v>1350</v>
      </c>
      <c r="D36" s="518">
        <v>1717</v>
      </c>
      <c r="E36" s="518">
        <v>124577</v>
      </c>
      <c r="F36" s="523" t="s">
        <v>1079</v>
      </c>
      <c r="G36" s="518">
        <v>1</v>
      </c>
      <c r="H36" s="518">
        <v>65</v>
      </c>
      <c r="I36" s="518">
        <v>6131</v>
      </c>
      <c r="J36" s="518">
        <v>0</v>
      </c>
      <c r="K36" s="518">
        <v>0</v>
      </c>
      <c r="L36" s="518">
        <v>0</v>
      </c>
      <c r="M36" s="518">
        <v>0</v>
      </c>
    </row>
    <row r="37" spans="1:13" s="520" customFormat="1" ht="16.5">
      <c r="A37" s="517">
        <v>26</v>
      </c>
      <c r="B37" s="475" t="s">
        <v>900</v>
      </c>
      <c r="C37" s="518">
        <v>1166</v>
      </c>
      <c r="D37" s="518">
        <v>1361</v>
      </c>
      <c r="E37" s="518">
        <v>139797</v>
      </c>
      <c r="F37" s="523" t="s">
        <v>1079</v>
      </c>
      <c r="G37" s="518">
        <v>1</v>
      </c>
      <c r="H37" s="518">
        <v>96</v>
      </c>
      <c r="I37" s="518">
        <v>11026</v>
      </c>
      <c r="J37" s="518">
        <v>0</v>
      </c>
      <c r="K37" s="518">
        <v>0</v>
      </c>
      <c r="L37" s="518">
        <v>0</v>
      </c>
      <c r="M37" s="518">
        <v>0</v>
      </c>
    </row>
    <row r="38" spans="1:13" s="522" customFormat="1" ht="16.5">
      <c r="A38" s="521">
        <v>27</v>
      </c>
      <c r="B38" s="476" t="s">
        <v>901</v>
      </c>
      <c r="C38" s="518">
        <v>2136</v>
      </c>
      <c r="D38" s="518">
        <v>3152</v>
      </c>
      <c r="E38" s="518">
        <v>173657</v>
      </c>
      <c r="F38" s="519" t="s">
        <v>7</v>
      </c>
      <c r="G38" s="518">
        <v>0</v>
      </c>
      <c r="H38" s="518">
        <v>0</v>
      </c>
      <c r="I38" s="518">
        <v>0</v>
      </c>
      <c r="J38" s="518">
        <v>0</v>
      </c>
      <c r="K38" s="518">
        <v>0</v>
      </c>
      <c r="L38" s="518">
        <v>0</v>
      </c>
      <c r="M38" s="518">
        <v>0</v>
      </c>
    </row>
    <row r="39" spans="1:13" s="522" customFormat="1" ht="16.5">
      <c r="A39" s="521">
        <v>28</v>
      </c>
      <c r="B39" s="476" t="s">
        <v>902</v>
      </c>
      <c r="C39" s="518">
        <v>1521</v>
      </c>
      <c r="D39" s="518">
        <v>2563</v>
      </c>
      <c r="E39" s="518">
        <v>119033</v>
      </c>
      <c r="F39" s="519" t="s">
        <v>7</v>
      </c>
      <c r="G39" s="518">
        <v>0</v>
      </c>
      <c r="H39" s="518">
        <v>0</v>
      </c>
      <c r="I39" s="518">
        <v>0</v>
      </c>
      <c r="J39" s="518">
        <v>0</v>
      </c>
      <c r="K39" s="518">
        <v>0</v>
      </c>
      <c r="L39" s="518">
        <v>0</v>
      </c>
      <c r="M39" s="518">
        <v>0</v>
      </c>
    </row>
    <row r="40" spans="1:13" s="520" customFormat="1" ht="16.5">
      <c r="A40" s="517">
        <v>29</v>
      </c>
      <c r="B40" s="475" t="s">
        <v>903</v>
      </c>
      <c r="C40" s="518">
        <v>1506</v>
      </c>
      <c r="D40" s="518">
        <v>1526</v>
      </c>
      <c r="E40" s="518">
        <v>87461</v>
      </c>
      <c r="F40" s="519" t="s">
        <v>7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8">
        <v>0</v>
      </c>
      <c r="M40" s="518">
        <v>0</v>
      </c>
    </row>
    <row r="41" spans="1:13" s="522" customFormat="1" ht="33">
      <c r="A41" s="521">
        <v>30</v>
      </c>
      <c r="B41" s="476" t="s">
        <v>904</v>
      </c>
      <c r="C41" s="518">
        <v>1323</v>
      </c>
      <c r="D41" s="518">
        <v>2103</v>
      </c>
      <c r="E41" s="518">
        <v>174702</v>
      </c>
      <c r="F41" s="523" t="s">
        <v>1082</v>
      </c>
      <c r="G41" s="518">
        <v>1</v>
      </c>
      <c r="H41" s="518">
        <v>109</v>
      </c>
      <c r="I41" s="518">
        <v>11915</v>
      </c>
      <c r="J41" s="518">
        <v>0</v>
      </c>
      <c r="K41" s="518">
        <v>0</v>
      </c>
      <c r="L41" s="518">
        <v>0</v>
      </c>
      <c r="M41" s="518">
        <v>0</v>
      </c>
    </row>
    <row r="42" spans="1:13" s="522" customFormat="1" ht="16.5">
      <c r="A42" s="521">
        <v>31</v>
      </c>
      <c r="B42" s="476" t="s">
        <v>905</v>
      </c>
      <c r="C42" s="518">
        <v>897</v>
      </c>
      <c r="D42" s="518">
        <v>1536</v>
      </c>
      <c r="E42" s="518">
        <v>72105</v>
      </c>
      <c r="F42" s="519" t="s">
        <v>7</v>
      </c>
      <c r="G42" s="518">
        <v>0</v>
      </c>
      <c r="H42" s="518">
        <v>0</v>
      </c>
      <c r="I42" s="518">
        <v>0</v>
      </c>
      <c r="J42" s="518">
        <v>0</v>
      </c>
      <c r="K42" s="518">
        <v>0</v>
      </c>
      <c r="L42" s="518">
        <v>0</v>
      </c>
      <c r="M42" s="518">
        <v>0</v>
      </c>
    </row>
    <row r="43" spans="1:13" s="522" customFormat="1" ht="16.5">
      <c r="A43" s="521">
        <v>32</v>
      </c>
      <c r="B43" s="476" t="s">
        <v>906</v>
      </c>
      <c r="C43" s="518">
        <v>752</v>
      </c>
      <c r="D43" s="518">
        <v>1265</v>
      </c>
      <c r="E43" s="518">
        <v>55551</v>
      </c>
      <c r="F43" s="519" t="s">
        <v>7</v>
      </c>
      <c r="G43" s="518">
        <v>0</v>
      </c>
      <c r="H43" s="518">
        <v>0</v>
      </c>
      <c r="I43" s="518">
        <v>0</v>
      </c>
      <c r="J43" s="518">
        <v>0</v>
      </c>
      <c r="K43" s="518">
        <v>0</v>
      </c>
      <c r="L43" s="518">
        <v>0</v>
      </c>
      <c r="M43" s="518">
        <v>0</v>
      </c>
    </row>
    <row r="44" spans="1:13" s="520" customFormat="1" ht="16.5">
      <c r="A44" s="517">
        <v>33</v>
      </c>
      <c r="B44" s="475" t="s">
        <v>907</v>
      </c>
      <c r="C44" s="518">
        <v>1179</v>
      </c>
      <c r="D44" s="518">
        <v>2089</v>
      </c>
      <c r="E44" s="518">
        <v>92527</v>
      </c>
      <c r="F44" s="523" t="s">
        <v>1083</v>
      </c>
      <c r="G44" s="518">
        <v>1</v>
      </c>
      <c r="H44" s="518">
        <v>71</v>
      </c>
      <c r="I44" s="518">
        <v>5268</v>
      </c>
      <c r="J44" s="518">
        <v>0</v>
      </c>
      <c r="K44" s="518">
        <v>0</v>
      </c>
      <c r="L44" s="518">
        <v>0</v>
      </c>
      <c r="M44" s="518">
        <v>0</v>
      </c>
    </row>
    <row r="45" spans="1:13" s="520" customFormat="1" ht="16.5">
      <c r="A45" s="517">
        <v>34</v>
      </c>
      <c r="B45" s="475" t="s">
        <v>908</v>
      </c>
      <c r="C45" s="518">
        <v>2051</v>
      </c>
      <c r="D45" s="518">
        <v>2444</v>
      </c>
      <c r="E45" s="518">
        <v>135958</v>
      </c>
      <c r="F45" s="519" t="s">
        <v>7</v>
      </c>
      <c r="G45" s="518">
        <v>0</v>
      </c>
      <c r="H45" s="518">
        <v>0</v>
      </c>
      <c r="I45" s="518">
        <v>0</v>
      </c>
      <c r="J45" s="518">
        <v>0</v>
      </c>
      <c r="K45" s="518">
        <v>0</v>
      </c>
      <c r="L45" s="518">
        <v>0</v>
      </c>
      <c r="M45" s="518">
        <v>0</v>
      </c>
    </row>
    <row r="46" spans="1:13" s="522" customFormat="1" ht="16.5">
      <c r="A46" s="521">
        <v>35</v>
      </c>
      <c r="B46" s="476" t="s">
        <v>909</v>
      </c>
      <c r="C46" s="518">
        <v>1739</v>
      </c>
      <c r="D46" s="518">
        <v>2332</v>
      </c>
      <c r="E46" s="518">
        <v>115491</v>
      </c>
      <c r="F46" s="519" t="s">
        <v>7</v>
      </c>
      <c r="G46" s="518">
        <v>0</v>
      </c>
      <c r="H46" s="518">
        <v>0</v>
      </c>
      <c r="I46" s="518">
        <v>0</v>
      </c>
      <c r="J46" s="518">
        <v>0</v>
      </c>
      <c r="K46" s="518">
        <v>0</v>
      </c>
      <c r="L46" s="518">
        <v>0</v>
      </c>
      <c r="M46" s="518">
        <v>0</v>
      </c>
    </row>
    <row r="47" spans="1:13" s="522" customFormat="1" ht="16.5">
      <c r="A47" s="521">
        <v>36</v>
      </c>
      <c r="B47" s="476" t="s">
        <v>910</v>
      </c>
      <c r="C47" s="518">
        <v>1875</v>
      </c>
      <c r="D47" s="518">
        <v>2097</v>
      </c>
      <c r="E47" s="518">
        <v>132541</v>
      </c>
      <c r="F47" s="523" t="s">
        <v>1079</v>
      </c>
      <c r="G47" s="518">
        <v>1</v>
      </c>
      <c r="H47" s="518">
        <v>63</v>
      </c>
      <c r="I47" s="518">
        <v>4902</v>
      </c>
      <c r="J47" s="518">
        <v>0</v>
      </c>
      <c r="K47" s="518">
        <v>0</v>
      </c>
      <c r="L47" s="518">
        <v>0</v>
      </c>
      <c r="M47" s="518">
        <v>0</v>
      </c>
    </row>
    <row r="48" spans="1:13" s="522" customFormat="1" ht="33">
      <c r="A48" s="521">
        <v>37</v>
      </c>
      <c r="B48" s="476" t="s">
        <v>911</v>
      </c>
      <c r="C48" s="518">
        <v>2068</v>
      </c>
      <c r="D48" s="518">
        <v>3502</v>
      </c>
      <c r="E48" s="518">
        <v>166321</v>
      </c>
      <c r="F48" s="523" t="s">
        <v>1084</v>
      </c>
      <c r="G48" s="518">
        <v>3</v>
      </c>
      <c r="H48" s="518">
        <v>287</v>
      </c>
      <c r="I48" s="518">
        <v>16755</v>
      </c>
      <c r="J48" s="518">
        <v>0</v>
      </c>
      <c r="K48" s="518">
        <v>0</v>
      </c>
      <c r="L48" s="518">
        <v>0</v>
      </c>
      <c r="M48" s="518">
        <v>0</v>
      </c>
    </row>
    <row r="49" spans="1:15" s="522" customFormat="1" ht="33">
      <c r="A49" s="521">
        <v>38</v>
      </c>
      <c r="B49" s="476" t="s">
        <v>912</v>
      </c>
      <c r="C49" s="518">
        <v>2856</v>
      </c>
      <c r="D49" s="518">
        <v>2909</v>
      </c>
      <c r="E49" s="518">
        <v>208341</v>
      </c>
      <c r="F49" s="523" t="s">
        <v>1085</v>
      </c>
      <c r="G49" s="518">
        <v>3</v>
      </c>
      <c r="H49" s="518">
        <v>127</v>
      </c>
      <c r="I49" s="518">
        <v>17563</v>
      </c>
      <c r="J49" s="518">
        <v>0</v>
      </c>
      <c r="K49" s="518">
        <v>0</v>
      </c>
      <c r="L49" s="518">
        <v>0</v>
      </c>
      <c r="M49" s="518">
        <v>0</v>
      </c>
    </row>
    <row r="50" spans="1:15" s="522" customFormat="1" ht="33">
      <c r="A50" s="521">
        <v>39</v>
      </c>
      <c r="B50" s="476" t="s">
        <v>913</v>
      </c>
      <c r="C50" s="518">
        <v>2068</v>
      </c>
      <c r="D50" s="518">
        <v>3187</v>
      </c>
      <c r="E50" s="518">
        <v>165160</v>
      </c>
      <c r="F50" s="523" t="s">
        <v>1084</v>
      </c>
      <c r="G50" s="518">
        <v>3</v>
      </c>
      <c r="H50" s="518">
        <v>306</v>
      </c>
      <c r="I50" s="518">
        <v>20011</v>
      </c>
      <c r="J50" s="518">
        <v>0</v>
      </c>
      <c r="K50" s="518">
        <v>0</v>
      </c>
      <c r="L50" s="518">
        <v>0</v>
      </c>
      <c r="M50" s="518">
        <v>0</v>
      </c>
    </row>
    <row r="51" spans="1:15" s="520" customFormat="1" ht="16.5">
      <c r="A51" s="517">
        <v>40</v>
      </c>
      <c r="B51" s="475" t="s">
        <v>914</v>
      </c>
      <c r="C51" s="518">
        <v>1375</v>
      </c>
      <c r="D51" s="518">
        <v>2032</v>
      </c>
      <c r="E51" s="518">
        <v>104198</v>
      </c>
      <c r="F51" s="519" t="s">
        <v>7</v>
      </c>
      <c r="G51" s="518">
        <v>0</v>
      </c>
      <c r="H51" s="518">
        <v>0</v>
      </c>
      <c r="I51" s="518">
        <v>0</v>
      </c>
      <c r="J51" s="518">
        <v>0</v>
      </c>
      <c r="K51" s="518">
        <v>0</v>
      </c>
      <c r="L51" s="518">
        <v>0</v>
      </c>
      <c r="M51" s="518">
        <v>0</v>
      </c>
    </row>
    <row r="52" spans="1:15" s="520" customFormat="1" ht="16.5">
      <c r="A52" s="517">
        <v>41</v>
      </c>
      <c r="B52" s="475" t="s">
        <v>915</v>
      </c>
      <c r="C52" s="518">
        <v>914</v>
      </c>
      <c r="D52" s="518">
        <v>2553</v>
      </c>
      <c r="E52" s="518">
        <v>127779</v>
      </c>
      <c r="F52" s="519" t="s">
        <v>7</v>
      </c>
      <c r="G52" s="518">
        <v>0</v>
      </c>
      <c r="H52" s="518">
        <v>0</v>
      </c>
      <c r="I52" s="518">
        <v>0</v>
      </c>
      <c r="J52" s="518">
        <v>0</v>
      </c>
      <c r="K52" s="518">
        <v>0</v>
      </c>
      <c r="L52" s="518">
        <v>0</v>
      </c>
      <c r="M52" s="518">
        <v>0</v>
      </c>
    </row>
    <row r="53" spans="1:15" s="522" customFormat="1" ht="16.5">
      <c r="A53" s="521">
        <v>42</v>
      </c>
      <c r="B53" s="476" t="s">
        <v>916</v>
      </c>
      <c r="C53" s="518">
        <v>1019</v>
      </c>
      <c r="D53" s="518">
        <v>1995</v>
      </c>
      <c r="E53" s="518">
        <v>111688</v>
      </c>
      <c r="F53" s="519" t="s">
        <v>7</v>
      </c>
      <c r="G53" s="518">
        <v>0</v>
      </c>
      <c r="H53" s="518">
        <v>0</v>
      </c>
      <c r="I53" s="518">
        <v>0</v>
      </c>
      <c r="J53" s="518">
        <v>0</v>
      </c>
      <c r="K53" s="518">
        <v>0</v>
      </c>
      <c r="L53" s="518">
        <v>0</v>
      </c>
      <c r="M53" s="518">
        <v>0</v>
      </c>
    </row>
    <row r="54" spans="1:15" s="520" customFormat="1" ht="16.5">
      <c r="A54" s="517">
        <v>43</v>
      </c>
      <c r="B54" s="475" t="s">
        <v>917</v>
      </c>
      <c r="C54" s="518">
        <v>841</v>
      </c>
      <c r="D54" s="518">
        <v>1107</v>
      </c>
      <c r="E54" s="518">
        <v>50457</v>
      </c>
      <c r="F54" s="519" t="s">
        <v>7</v>
      </c>
      <c r="G54" s="518">
        <v>1</v>
      </c>
      <c r="H54" s="518">
        <v>45</v>
      </c>
      <c r="I54" s="518">
        <v>2970</v>
      </c>
      <c r="J54" s="518">
        <v>113</v>
      </c>
      <c r="K54" s="518">
        <v>113</v>
      </c>
      <c r="L54" s="518">
        <v>113</v>
      </c>
      <c r="M54" s="518">
        <v>4140</v>
      </c>
    </row>
    <row r="55" spans="1:15" s="522" customFormat="1" ht="16.5">
      <c r="A55" s="521">
        <v>44</v>
      </c>
      <c r="B55" s="476" t="s">
        <v>918</v>
      </c>
      <c r="C55" s="518">
        <v>815</v>
      </c>
      <c r="D55" s="518">
        <v>1030</v>
      </c>
      <c r="E55" s="518">
        <v>44294</v>
      </c>
      <c r="F55" s="519" t="s">
        <v>7</v>
      </c>
      <c r="G55" s="518">
        <v>0</v>
      </c>
      <c r="H55" s="518">
        <v>0</v>
      </c>
      <c r="I55" s="518">
        <v>0</v>
      </c>
      <c r="J55" s="518">
        <v>0</v>
      </c>
      <c r="K55" s="518">
        <v>0</v>
      </c>
      <c r="L55" s="518">
        <v>0</v>
      </c>
      <c r="M55" s="518">
        <v>0</v>
      </c>
    </row>
    <row r="56" spans="1:15" s="520" customFormat="1" ht="16.5">
      <c r="A56" s="517">
        <v>45</v>
      </c>
      <c r="B56" s="475" t="s">
        <v>919</v>
      </c>
      <c r="C56" s="518">
        <v>1861</v>
      </c>
      <c r="D56" s="518">
        <v>2676</v>
      </c>
      <c r="E56" s="518">
        <v>203253</v>
      </c>
      <c r="F56" s="519" t="s">
        <v>7</v>
      </c>
      <c r="G56" s="518">
        <v>0</v>
      </c>
      <c r="H56" s="518">
        <v>0</v>
      </c>
      <c r="I56" s="518">
        <v>0</v>
      </c>
      <c r="J56" s="518">
        <v>0</v>
      </c>
      <c r="K56" s="518">
        <v>0</v>
      </c>
      <c r="L56" s="518">
        <v>0</v>
      </c>
      <c r="M56" s="518">
        <v>0</v>
      </c>
    </row>
    <row r="57" spans="1:15" s="522" customFormat="1" ht="66">
      <c r="A57" s="521">
        <v>46</v>
      </c>
      <c r="B57" s="476" t="s">
        <v>920</v>
      </c>
      <c r="C57" s="518">
        <v>1433</v>
      </c>
      <c r="D57" s="518">
        <v>2050</v>
      </c>
      <c r="E57" s="518">
        <v>161419</v>
      </c>
      <c r="F57" s="523" t="s">
        <v>1086</v>
      </c>
      <c r="G57" s="518">
        <v>3</v>
      </c>
      <c r="H57" s="518">
        <v>61</v>
      </c>
      <c r="I57" s="518">
        <v>3114</v>
      </c>
      <c r="J57" s="518">
        <v>0</v>
      </c>
      <c r="K57" s="518">
        <v>0</v>
      </c>
      <c r="L57" s="518">
        <v>0</v>
      </c>
      <c r="M57" s="518">
        <v>0</v>
      </c>
    </row>
    <row r="58" spans="1:15" s="522" customFormat="1" ht="16.5">
      <c r="A58" s="521">
        <v>47</v>
      </c>
      <c r="B58" s="476" t="s">
        <v>921</v>
      </c>
      <c r="C58" s="518">
        <v>1516</v>
      </c>
      <c r="D58" s="518">
        <v>1940</v>
      </c>
      <c r="E58" s="518">
        <v>156030</v>
      </c>
      <c r="F58" s="519" t="s">
        <v>7</v>
      </c>
      <c r="G58" s="518">
        <v>0</v>
      </c>
      <c r="H58" s="518">
        <v>0</v>
      </c>
      <c r="I58" s="518">
        <v>0</v>
      </c>
      <c r="J58" s="518">
        <v>0</v>
      </c>
      <c r="K58" s="518">
        <v>0</v>
      </c>
      <c r="L58" s="518">
        <v>0</v>
      </c>
      <c r="M58" s="518">
        <v>0</v>
      </c>
    </row>
    <row r="59" spans="1:15" s="522" customFormat="1" ht="16.5">
      <c r="A59" s="521">
        <v>48</v>
      </c>
      <c r="B59" s="476" t="s">
        <v>922</v>
      </c>
      <c r="C59" s="518">
        <v>1514</v>
      </c>
      <c r="D59" s="518">
        <v>2205</v>
      </c>
      <c r="E59" s="518">
        <v>187970</v>
      </c>
      <c r="F59" s="519" t="s">
        <v>7</v>
      </c>
      <c r="G59" s="518">
        <v>0</v>
      </c>
      <c r="H59" s="518">
        <v>0</v>
      </c>
      <c r="I59" s="518">
        <v>0</v>
      </c>
      <c r="J59" s="518">
        <v>0</v>
      </c>
      <c r="K59" s="518">
        <v>0</v>
      </c>
      <c r="L59" s="518">
        <v>0</v>
      </c>
      <c r="M59" s="518">
        <v>0</v>
      </c>
    </row>
    <row r="60" spans="1:15" s="520" customFormat="1" ht="16.5">
      <c r="A60" s="517">
        <v>49</v>
      </c>
      <c r="B60" s="475" t="s">
        <v>923</v>
      </c>
      <c r="C60" s="518">
        <v>1454</v>
      </c>
      <c r="D60" s="518">
        <v>1817</v>
      </c>
      <c r="E60" s="518">
        <v>94139</v>
      </c>
      <c r="F60" s="523" t="s">
        <v>1087</v>
      </c>
      <c r="G60" s="518">
        <v>1</v>
      </c>
      <c r="H60" s="518">
        <v>126</v>
      </c>
      <c r="I60" s="518">
        <v>11428</v>
      </c>
      <c r="J60" s="518">
        <v>0</v>
      </c>
      <c r="K60" s="518">
        <v>0</v>
      </c>
      <c r="L60" s="518">
        <v>0</v>
      </c>
      <c r="M60" s="518">
        <v>0</v>
      </c>
    </row>
    <row r="61" spans="1:15" s="522" customFormat="1" ht="16.5">
      <c r="A61" s="521">
        <v>50</v>
      </c>
      <c r="B61" s="476" t="s">
        <v>924</v>
      </c>
      <c r="C61" s="518">
        <v>690</v>
      </c>
      <c r="D61" s="518">
        <v>1068</v>
      </c>
      <c r="E61" s="518">
        <v>70157</v>
      </c>
      <c r="F61" s="519" t="s">
        <v>7</v>
      </c>
      <c r="G61" s="518">
        <v>0</v>
      </c>
      <c r="H61" s="518">
        <v>0</v>
      </c>
      <c r="I61" s="518">
        <v>0</v>
      </c>
      <c r="J61" s="518">
        <v>0</v>
      </c>
      <c r="K61" s="518">
        <v>0</v>
      </c>
      <c r="L61" s="518">
        <v>0</v>
      </c>
      <c r="M61" s="518">
        <v>0</v>
      </c>
    </row>
    <row r="62" spans="1:15" s="522" customFormat="1" ht="16.5">
      <c r="A62" s="521">
        <v>51</v>
      </c>
      <c r="B62" s="476" t="s">
        <v>925</v>
      </c>
      <c r="C62" s="518">
        <v>1715</v>
      </c>
      <c r="D62" s="518">
        <v>2113</v>
      </c>
      <c r="E62" s="518">
        <v>148751</v>
      </c>
      <c r="F62" s="519" t="s">
        <v>7</v>
      </c>
      <c r="G62" s="518">
        <v>0</v>
      </c>
      <c r="H62" s="518">
        <v>0</v>
      </c>
      <c r="I62" s="518">
        <v>0</v>
      </c>
      <c r="J62" s="518">
        <v>0</v>
      </c>
      <c r="K62" s="518">
        <v>0</v>
      </c>
      <c r="L62" s="518">
        <v>0</v>
      </c>
      <c r="M62" s="518">
        <v>0</v>
      </c>
    </row>
    <row r="63" spans="1:15" ht="16.5">
      <c r="A63" s="69" t="s">
        <v>19</v>
      </c>
      <c r="B63" s="69"/>
      <c r="C63" s="524">
        <f>SUM(C12:C62)</f>
        <v>71428</v>
      </c>
      <c r="D63" s="524">
        <v>99999</v>
      </c>
      <c r="E63" s="524">
        <f t="shared" ref="E63:M63" si="0">SUM(E12:E62)</f>
        <v>5828308</v>
      </c>
      <c r="F63" s="519" t="s">
        <v>7</v>
      </c>
      <c r="G63" s="524">
        <f t="shared" si="0"/>
        <v>31</v>
      </c>
      <c r="H63" s="524">
        <f t="shared" si="0"/>
        <v>3851</v>
      </c>
      <c r="I63" s="524">
        <f t="shared" si="0"/>
        <v>318830</v>
      </c>
      <c r="J63" s="524">
        <f t="shared" si="0"/>
        <v>113</v>
      </c>
      <c r="K63" s="524">
        <f t="shared" si="0"/>
        <v>113</v>
      </c>
      <c r="L63" s="524">
        <f t="shared" si="0"/>
        <v>113</v>
      </c>
      <c r="M63" s="524">
        <f t="shared" si="0"/>
        <v>4140</v>
      </c>
    </row>
    <row r="64" spans="1:15">
      <c r="A64" s="1276"/>
      <c r="B64" s="1276"/>
      <c r="C64" s="1276"/>
      <c r="D64" s="1276"/>
      <c r="E64" s="1276"/>
      <c r="F64" s="1276"/>
      <c r="G64" s="1276"/>
      <c r="H64" s="1276"/>
      <c r="I64" s="1276"/>
      <c r="J64" s="1276"/>
      <c r="K64" s="1276"/>
      <c r="L64" s="1276"/>
      <c r="M64" s="309"/>
      <c r="N64" s="1276"/>
      <c r="O64" s="1276"/>
    </row>
    <row r="65" spans="1:1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1:15" ht="15.75">
      <c r="A66" s="75" t="s">
        <v>12</v>
      </c>
      <c r="B66" s="75"/>
      <c r="C66" s="75"/>
      <c r="D66" s="75"/>
      <c r="E66" s="75"/>
      <c r="F66" s="75"/>
      <c r="G66" s="75"/>
      <c r="H66" s="75"/>
      <c r="I66" s="75"/>
      <c r="J66" s="75"/>
      <c r="K66" s="1267" t="s">
        <v>13</v>
      </c>
      <c r="L66" s="1267"/>
      <c r="M66" s="1267"/>
      <c r="N66" s="67"/>
      <c r="O66" s="67"/>
    </row>
    <row r="67" spans="1:15" ht="15.75">
      <c r="A67" s="1062" t="s">
        <v>14</v>
      </c>
      <c r="B67" s="1062"/>
      <c r="C67" s="1062"/>
      <c r="D67" s="1062"/>
      <c r="E67" s="1062"/>
      <c r="F67" s="1062"/>
      <c r="G67" s="1062"/>
      <c r="H67" s="1062"/>
      <c r="I67" s="1062"/>
      <c r="J67" s="1062"/>
      <c r="K67" s="1062"/>
      <c r="L67" s="1062"/>
      <c r="M67" s="1062"/>
      <c r="N67" s="67"/>
      <c r="O67" s="67"/>
    </row>
    <row r="68" spans="1:15" ht="15.6" customHeight="1">
      <c r="A68" s="1062" t="s">
        <v>15</v>
      </c>
      <c r="B68" s="1062"/>
      <c r="C68" s="1062"/>
      <c r="D68" s="1062"/>
      <c r="E68" s="1062"/>
      <c r="F68" s="1062"/>
      <c r="G68" s="1062"/>
      <c r="H68" s="1062"/>
      <c r="I68" s="1062"/>
      <c r="J68" s="1062"/>
      <c r="K68" s="1062"/>
      <c r="L68" s="1062"/>
      <c r="M68" s="1062"/>
      <c r="N68" s="67"/>
      <c r="O68" s="67"/>
    </row>
    <row r="69" spans="1:15">
      <c r="A69" s="67"/>
      <c r="B69" s="67"/>
      <c r="C69" s="67"/>
      <c r="D69" s="67"/>
      <c r="E69" s="67"/>
      <c r="F69" s="67"/>
      <c r="G69" s="67"/>
      <c r="L69" s="29" t="s">
        <v>85</v>
      </c>
      <c r="M69" s="29"/>
      <c r="N69" s="29"/>
      <c r="O69" s="29"/>
    </row>
  </sheetData>
  <mergeCells count="14">
    <mergeCell ref="A64:L64"/>
    <mergeCell ref="N64:O64"/>
    <mergeCell ref="K66:M66"/>
    <mergeCell ref="A67:M67"/>
    <mergeCell ref="A68:M68"/>
    <mergeCell ref="L1:M1"/>
    <mergeCell ref="A2:M2"/>
    <mergeCell ref="A3:M3"/>
    <mergeCell ref="A5:M5"/>
    <mergeCell ref="A9:A10"/>
    <mergeCell ref="B9:B10"/>
    <mergeCell ref="C9:E9"/>
    <mergeCell ref="F9:I9"/>
    <mergeCell ref="J9:M9"/>
  </mergeCells>
  <printOptions horizontalCentered="1"/>
  <pageMargins left="0.24" right="0.22" top="0.23622047244094499" bottom="0" header="0.31496062992126" footer="0.31496062992126"/>
  <pageSetup paperSize="9" scale="75" orientation="landscape" r:id="rId1"/>
  <rowBreaks count="1" manualBreakCount="1">
    <brk id="36" max="12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SheetLayoutView="84" workbookViewId="0">
      <selection activeCell="K60" sqref="K60"/>
    </sheetView>
  </sheetViews>
  <sheetFormatPr defaultRowHeight="12.75"/>
  <cols>
    <col min="1" max="1" width="5.85546875" customWidth="1"/>
    <col min="2" max="2" width="19.8554687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5.7109375" customWidth="1"/>
    <col min="12" max="12" width="9.140625" hidden="1" customWidth="1"/>
  </cols>
  <sheetData>
    <row r="1" spans="1:12" ht="18">
      <c r="A1" s="1080" t="s">
        <v>0</v>
      </c>
      <c r="B1" s="1080"/>
      <c r="C1" s="1080"/>
      <c r="D1" s="1080"/>
      <c r="E1" s="1080"/>
      <c r="F1" s="1080"/>
      <c r="G1" s="1080"/>
      <c r="H1" s="1080"/>
      <c r="I1" s="1080"/>
      <c r="J1" s="1284" t="s">
        <v>515</v>
      </c>
      <c r="K1" s="1284"/>
    </row>
    <row r="2" spans="1:12" ht="21">
      <c r="A2" s="1081" t="s">
        <v>734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</row>
    <row r="3" spans="1:12" ht="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2" ht="27" customHeight="1">
      <c r="A4" s="1285" t="s">
        <v>690</v>
      </c>
      <c r="B4" s="1285"/>
      <c r="C4" s="1285"/>
      <c r="D4" s="1285"/>
      <c r="E4" s="1285"/>
      <c r="F4" s="1285"/>
      <c r="G4" s="1285"/>
      <c r="H4" s="1285"/>
      <c r="I4" s="1285"/>
      <c r="J4" s="1285"/>
      <c r="K4" s="1285"/>
    </row>
    <row r="5" spans="1:12" ht="15">
      <c r="A5" s="139" t="s">
        <v>1035</v>
      </c>
      <c r="B5" s="139"/>
      <c r="C5" s="139"/>
      <c r="D5" s="139"/>
      <c r="E5" s="139"/>
      <c r="F5" s="139"/>
      <c r="G5" s="139"/>
      <c r="H5" s="139"/>
      <c r="I5" s="138"/>
      <c r="J5" s="1286" t="s">
        <v>814</v>
      </c>
      <c r="K5" s="1286"/>
      <c r="L5" s="1286"/>
    </row>
    <row r="6" spans="1:12" ht="27.75" customHeight="1">
      <c r="A6" s="1247" t="s">
        <v>2</v>
      </c>
      <c r="B6" s="1247" t="s">
        <v>3</v>
      </c>
      <c r="C6" s="1247" t="s">
        <v>297</v>
      </c>
      <c r="D6" s="1247" t="s">
        <v>298</v>
      </c>
      <c r="E6" s="1247"/>
      <c r="F6" s="1247"/>
      <c r="G6" s="1247"/>
      <c r="H6" s="1247"/>
      <c r="I6" s="1287" t="s">
        <v>299</v>
      </c>
      <c r="J6" s="1288"/>
      <c r="K6" s="1289"/>
    </row>
    <row r="7" spans="1:12" ht="90" customHeight="1">
      <c r="A7" s="1247"/>
      <c r="B7" s="1247"/>
      <c r="C7" s="1247"/>
      <c r="D7" s="161" t="s">
        <v>300</v>
      </c>
      <c r="E7" s="161" t="s">
        <v>199</v>
      </c>
      <c r="F7" s="161" t="s">
        <v>449</v>
      </c>
      <c r="G7" s="161" t="s">
        <v>301</v>
      </c>
      <c r="H7" s="161" t="s">
        <v>423</v>
      </c>
      <c r="I7" s="161" t="s">
        <v>302</v>
      </c>
      <c r="J7" s="161" t="s">
        <v>303</v>
      </c>
      <c r="K7" s="161" t="s">
        <v>304</v>
      </c>
    </row>
    <row r="8" spans="1:12" ht="15">
      <c r="A8" s="142" t="s">
        <v>260</v>
      </c>
      <c r="B8" s="142" t="s">
        <v>261</v>
      </c>
      <c r="C8" s="142" t="s">
        <v>262</v>
      </c>
      <c r="D8" s="142" t="s">
        <v>263</v>
      </c>
      <c r="E8" s="142" t="s">
        <v>264</v>
      </c>
      <c r="F8" s="142" t="s">
        <v>265</v>
      </c>
      <c r="G8" s="142" t="s">
        <v>266</v>
      </c>
      <c r="H8" s="142" t="s">
        <v>267</v>
      </c>
      <c r="I8" s="142" t="s">
        <v>286</v>
      </c>
      <c r="J8" s="142" t="s">
        <v>287</v>
      </c>
      <c r="K8" s="142" t="s">
        <v>288</v>
      </c>
    </row>
    <row r="9" spans="1:12" ht="18" customHeight="1">
      <c r="A9" s="8">
        <v>1</v>
      </c>
      <c r="B9" s="243" t="s">
        <v>875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2" ht="18" customHeight="1">
      <c r="A10" s="8">
        <v>2</v>
      </c>
      <c r="B10" s="243" t="s">
        <v>876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2" ht="18" customHeight="1">
      <c r="A11" s="8">
        <v>3</v>
      </c>
      <c r="B11" s="243" t="s">
        <v>877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2" ht="18" customHeight="1">
      <c r="A12" s="8">
        <v>4</v>
      </c>
      <c r="B12" s="243" t="s">
        <v>878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2" ht="18" customHeight="1">
      <c r="A13" s="8">
        <v>5</v>
      </c>
      <c r="B13" s="243" t="s">
        <v>879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2" ht="18" customHeight="1">
      <c r="A14" s="8">
        <v>6</v>
      </c>
      <c r="B14" s="243" t="s">
        <v>880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ht="18" customHeight="1">
      <c r="A15" s="8">
        <v>7</v>
      </c>
      <c r="B15" s="243" t="s">
        <v>881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18" customHeight="1">
      <c r="A16" s="8">
        <v>8</v>
      </c>
      <c r="B16" s="243" t="s">
        <v>882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8" customHeight="1">
      <c r="A17" s="8">
        <v>9</v>
      </c>
      <c r="B17" s="243" t="s">
        <v>883</v>
      </c>
      <c r="C17" s="9">
        <v>2</v>
      </c>
      <c r="D17" s="9">
        <v>936</v>
      </c>
      <c r="E17" s="9">
        <v>65305</v>
      </c>
      <c r="F17" s="9">
        <v>0</v>
      </c>
      <c r="G17" s="9">
        <v>1081</v>
      </c>
      <c r="H17" s="9">
        <v>1081</v>
      </c>
      <c r="I17" s="9">
        <v>0</v>
      </c>
      <c r="J17" s="9">
        <v>151.34</v>
      </c>
      <c r="K17" s="9">
        <v>151.34</v>
      </c>
    </row>
    <row r="18" spans="1:11" ht="18" customHeight="1">
      <c r="A18" s="8">
        <v>10</v>
      </c>
      <c r="B18" s="243" t="s">
        <v>884</v>
      </c>
      <c r="C18" s="9">
        <v>1</v>
      </c>
      <c r="D18" s="9">
        <v>65</v>
      </c>
      <c r="E18" s="9">
        <v>12913</v>
      </c>
      <c r="F18" s="9">
        <v>0</v>
      </c>
      <c r="G18" s="9">
        <v>121</v>
      </c>
      <c r="H18" s="9">
        <v>121</v>
      </c>
      <c r="I18" s="9">
        <v>0</v>
      </c>
      <c r="J18" s="9">
        <v>16.940000000000001</v>
      </c>
      <c r="K18" s="9">
        <v>16.940000000000001</v>
      </c>
    </row>
    <row r="19" spans="1:11" ht="18" customHeight="1">
      <c r="A19" s="8">
        <v>11</v>
      </c>
      <c r="B19" s="243" t="s">
        <v>885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8" customHeight="1">
      <c r="A20" s="8">
        <v>12</v>
      </c>
      <c r="B20" s="243" t="s">
        <v>886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8" customHeight="1">
      <c r="A21" s="8">
        <v>13</v>
      </c>
      <c r="B21" s="243" t="s">
        <v>887</v>
      </c>
      <c r="C21" s="9">
        <v>2</v>
      </c>
      <c r="D21" s="9">
        <v>80</v>
      </c>
      <c r="E21" s="9">
        <v>7737</v>
      </c>
      <c r="F21" s="9">
        <v>0</v>
      </c>
      <c r="G21" s="9">
        <v>107</v>
      </c>
      <c r="H21" s="9">
        <v>107</v>
      </c>
      <c r="I21" s="9">
        <v>0</v>
      </c>
      <c r="J21" s="9">
        <v>14.98</v>
      </c>
      <c r="K21" s="9">
        <v>14.98</v>
      </c>
    </row>
    <row r="22" spans="1:11" ht="18" customHeight="1">
      <c r="A22" s="8">
        <v>14</v>
      </c>
      <c r="B22" s="243" t="s">
        <v>888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8" customHeight="1">
      <c r="A23" s="8">
        <v>15</v>
      </c>
      <c r="B23" s="243" t="s">
        <v>889</v>
      </c>
      <c r="C23" s="9">
        <v>1</v>
      </c>
      <c r="D23" s="9">
        <v>79</v>
      </c>
      <c r="E23" s="9">
        <v>6971</v>
      </c>
      <c r="F23" s="9">
        <v>0</v>
      </c>
      <c r="G23" s="9">
        <v>114</v>
      </c>
      <c r="H23" s="9">
        <v>114</v>
      </c>
      <c r="I23" s="9">
        <v>0</v>
      </c>
      <c r="J23" s="9">
        <v>15.96</v>
      </c>
      <c r="K23" s="9">
        <v>15.96</v>
      </c>
    </row>
    <row r="24" spans="1:11" ht="18" customHeight="1">
      <c r="A24" s="8">
        <v>16</v>
      </c>
      <c r="B24" s="243" t="s">
        <v>890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8" customHeight="1">
      <c r="A25" s="8">
        <v>17</v>
      </c>
      <c r="B25" s="243" t="s">
        <v>891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8" customHeight="1">
      <c r="A26" s="8">
        <v>18</v>
      </c>
      <c r="B26" s="243" t="s">
        <v>892</v>
      </c>
      <c r="C26" s="9">
        <v>1</v>
      </c>
      <c r="D26" s="9">
        <v>71</v>
      </c>
      <c r="E26" s="9">
        <v>6833</v>
      </c>
      <c r="F26" s="9">
        <v>0</v>
      </c>
      <c r="G26" s="9">
        <v>84</v>
      </c>
      <c r="H26" s="9">
        <v>84</v>
      </c>
      <c r="I26" s="9">
        <v>0</v>
      </c>
      <c r="J26" s="9">
        <v>11.76</v>
      </c>
      <c r="K26" s="9">
        <v>11.76</v>
      </c>
    </row>
    <row r="27" spans="1:11" ht="18" customHeight="1">
      <c r="A27" s="8">
        <v>19</v>
      </c>
      <c r="B27" s="243" t="s">
        <v>893</v>
      </c>
      <c r="C27" s="9">
        <v>1</v>
      </c>
      <c r="D27" s="9">
        <v>542</v>
      </c>
      <c r="E27" s="9">
        <v>36853</v>
      </c>
      <c r="F27" s="9">
        <v>0</v>
      </c>
      <c r="G27" s="9">
        <v>405</v>
      </c>
      <c r="H27" s="9">
        <v>405</v>
      </c>
      <c r="I27" s="9">
        <v>0</v>
      </c>
      <c r="J27" s="9">
        <v>56.7</v>
      </c>
      <c r="K27" s="9">
        <v>56.7</v>
      </c>
    </row>
    <row r="28" spans="1:11" ht="18" customHeight="1">
      <c r="A28" s="8">
        <v>20</v>
      </c>
      <c r="B28" s="243" t="s">
        <v>894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8" customHeight="1">
      <c r="A29" s="8">
        <v>21</v>
      </c>
      <c r="B29" s="243" t="s">
        <v>895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ht="18" customHeight="1">
      <c r="A30" s="8">
        <v>22</v>
      </c>
      <c r="B30" s="243" t="s">
        <v>896</v>
      </c>
      <c r="C30" s="9">
        <v>2</v>
      </c>
      <c r="D30" s="9">
        <v>329</v>
      </c>
      <c r="E30" s="9">
        <v>32319</v>
      </c>
      <c r="F30" s="9">
        <v>64</v>
      </c>
      <c r="G30" s="9">
        <v>373</v>
      </c>
      <c r="H30" s="9">
        <v>437</v>
      </c>
      <c r="I30" s="9">
        <v>0</v>
      </c>
      <c r="J30" s="9">
        <v>52.22</v>
      </c>
      <c r="K30" s="9">
        <v>52.22</v>
      </c>
    </row>
    <row r="31" spans="1:11" ht="18" customHeight="1">
      <c r="A31" s="8">
        <v>23</v>
      </c>
      <c r="B31" s="243" t="s">
        <v>897</v>
      </c>
      <c r="C31" s="9">
        <v>2</v>
      </c>
      <c r="D31" s="9">
        <v>393</v>
      </c>
      <c r="E31" s="9">
        <v>38816</v>
      </c>
      <c r="F31" s="9">
        <v>0</v>
      </c>
      <c r="G31" s="9">
        <v>458</v>
      </c>
      <c r="H31" s="9">
        <v>458</v>
      </c>
      <c r="I31" s="9">
        <v>0</v>
      </c>
      <c r="J31" s="9">
        <v>64.12</v>
      </c>
      <c r="K31" s="9">
        <v>64.12</v>
      </c>
    </row>
    <row r="32" spans="1:11" ht="18" customHeight="1">
      <c r="A32" s="8">
        <v>24</v>
      </c>
      <c r="B32" s="243" t="s">
        <v>898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1:11" ht="18" customHeight="1">
      <c r="A33" s="8">
        <v>25</v>
      </c>
      <c r="B33" s="243" t="s">
        <v>899</v>
      </c>
      <c r="C33" s="9">
        <v>1</v>
      </c>
      <c r="D33" s="9">
        <v>65</v>
      </c>
      <c r="E33" s="9">
        <v>6131</v>
      </c>
      <c r="F33" s="9">
        <v>0</v>
      </c>
      <c r="G33" s="9">
        <v>61</v>
      </c>
      <c r="H33" s="9">
        <v>61</v>
      </c>
      <c r="I33" s="9">
        <v>0</v>
      </c>
      <c r="J33" s="9">
        <v>8.5399999999999991</v>
      </c>
      <c r="K33" s="9">
        <v>8.5399999999999991</v>
      </c>
    </row>
    <row r="34" spans="1:11" ht="18" customHeight="1">
      <c r="A34" s="8">
        <v>26</v>
      </c>
      <c r="B34" s="243" t="s">
        <v>900</v>
      </c>
      <c r="C34" s="9">
        <v>1</v>
      </c>
      <c r="D34" s="9">
        <v>96</v>
      </c>
      <c r="E34" s="9">
        <v>11026</v>
      </c>
      <c r="F34" s="9">
        <v>0</v>
      </c>
      <c r="G34" s="9">
        <v>110</v>
      </c>
      <c r="H34" s="9">
        <v>110</v>
      </c>
      <c r="I34" s="9">
        <v>0</v>
      </c>
      <c r="J34" s="9">
        <v>15.4</v>
      </c>
      <c r="K34" s="9">
        <v>15.4</v>
      </c>
    </row>
    <row r="35" spans="1:11" ht="18" customHeight="1">
      <c r="A35" s="8">
        <v>27</v>
      </c>
      <c r="B35" s="243" t="s">
        <v>901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</row>
    <row r="36" spans="1:11" ht="18" customHeight="1">
      <c r="A36" s="8">
        <v>28</v>
      </c>
      <c r="B36" s="243" t="s">
        <v>902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 ht="18" customHeight="1">
      <c r="A37" s="8">
        <v>29</v>
      </c>
      <c r="B37" s="243" t="s">
        <v>903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</row>
    <row r="38" spans="1:11" ht="18" customHeight="1">
      <c r="A38" s="8">
        <v>30</v>
      </c>
      <c r="B38" s="243" t="s">
        <v>904</v>
      </c>
      <c r="C38" s="9">
        <v>1</v>
      </c>
      <c r="D38" s="9">
        <v>109</v>
      </c>
      <c r="E38" s="9">
        <v>11915</v>
      </c>
      <c r="F38" s="9">
        <v>0</v>
      </c>
      <c r="G38" s="9">
        <v>155</v>
      </c>
      <c r="H38" s="9">
        <v>155</v>
      </c>
      <c r="I38" s="9">
        <v>0</v>
      </c>
      <c r="J38" s="9">
        <v>21.7</v>
      </c>
      <c r="K38" s="9">
        <v>21.7</v>
      </c>
    </row>
    <row r="39" spans="1:11" ht="18" customHeight="1">
      <c r="A39" s="8">
        <v>31</v>
      </c>
      <c r="B39" s="243" t="s">
        <v>905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</row>
    <row r="40" spans="1:11" ht="18" customHeight="1">
      <c r="A40" s="8">
        <v>32</v>
      </c>
      <c r="B40" s="243" t="s">
        <v>906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</row>
    <row r="41" spans="1:11" ht="18" customHeight="1">
      <c r="A41" s="8">
        <v>33</v>
      </c>
      <c r="B41" s="243" t="s">
        <v>907</v>
      </c>
      <c r="C41" s="9">
        <v>1</v>
      </c>
      <c r="D41" s="9">
        <v>71</v>
      </c>
      <c r="E41" s="9">
        <v>5268</v>
      </c>
      <c r="F41" s="9">
        <v>17</v>
      </c>
      <c r="G41" s="9">
        <v>146</v>
      </c>
      <c r="H41" s="9">
        <v>146</v>
      </c>
      <c r="I41" s="9">
        <v>0</v>
      </c>
      <c r="J41" s="9">
        <v>20.440000000000001</v>
      </c>
      <c r="K41" s="9">
        <v>20.440000000000001</v>
      </c>
    </row>
    <row r="42" spans="1:11" ht="18" customHeight="1">
      <c r="A42" s="8">
        <v>34</v>
      </c>
      <c r="B42" s="243" t="s">
        <v>908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</row>
    <row r="43" spans="1:11" ht="18" customHeight="1">
      <c r="A43" s="8">
        <v>35</v>
      </c>
      <c r="B43" s="243" t="s">
        <v>909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</row>
    <row r="44" spans="1:11" ht="18" customHeight="1">
      <c r="A44" s="8">
        <v>36</v>
      </c>
      <c r="B44" s="243" t="s">
        <v>910</v>
      </c>
      <c r="C44" s="9">
        <v>1</v>
      </c>
      <c r="D44" s="9">
        <v>63</v>
      </c>
      <c r="E44" s="9">
        <v>4902</v>
      </c>
      <c r="F44" s="9">
        <v>0</v>
      </c>
      <c r="G44" s="9">
        <v>35</v>
      </c>
      <c r="H44" s="9">
        <v>35</v>
      </c>
      <c r="I44" s="9">
        <v>0</v>
      </c>
      <c r="J44" s="9">
        <v>4.9000000000000004</v>
      </c>
      <c r="K44" s="9">
        <v>4.9000000000000004</v>
      </c>
    </row>
    <row r="45" spans="1:11" ht="18" customHeight="1">
      <c r="A45" s="8">
        <v>37</v>
      </c>
      <c r="B45" s="243" t="s">
        <v>911</v>
      </c>
      <c r="C45" s="9">
        <v>3</v>
      </c>
      <c r="D45" s="9">
        <v>287</v>
      </c>
      <c r="E45" s="9">
        <v>16755</v>
      </c>
      <c r="F45" s="9">
        <v>185</v>
      </c>
      <c r="G45" s="9">
        <v>242</v>
      </c>
      <c r="H45" s="9">
        <v>427</v>
      </c>
      <c r="I45" s="9">
        <v>0</v>
      </c>
      <c r="J45" s="9">
        <v>33.880000000000003</v>
      </c>
      <c r="K45" s="9">
        <v>33.880000000000003</v>
      </c>
    </row>
    <row r="46" spans="1:11" ht="18" customHeight="1">
      <c r="A46" s="8">
        <v>38</v>
      </c>
      <c r="B46" s="243" t="s">
        <v>912</v>
      </c>
      <c r="C46" s="9">
        <v>3</v>
      </c>
      <c r="D46" s="9">
        <v>127</v>
      </c>
      <c r="E46" s="9">
        <v>17563</v>
      </c>
      <c r="F46" s="9">
        <v>0</v>
      </c>
      <c r="G46" s="9">
        <v>151</v>
      </c>
      <c r="H46" s="9">
        <v>151</v>
      </c>
      <c r="I46" s="9">
        <v>0</v>
      </c>
      <c r="J46" s="9">
        <v>21.14</v>
      </c>
      <c r="K46" s="9">
        <v>21.14</v>
      </c>
    </row>
    <row r="47" spans="1:11" ht="18" customHeight="1">
      <c r="A47" s="8">
        <v>39</v>
      </c>
      <c r="B47" s="243" t="s">
        <v>913</v>
      </c>
      <c r="C47" s="9">
        <v>3</v>
      </c>
      <c r="D47" s="9">
        <v>306</v>
      </c>
      <c r="E47" s="9">
        <v>20011</v>
      </c>
      <c r="F47" s="9">
        <v>0</v>
      </c>
      <c r="G47" s="9">
        <v>434</v>
      </c>
      <c r="H47" s="9">
        <v>434</v>
      </c>
      <c r="I47" s="9">
        <v>0</v>
      </c>
      <c r="J47" s="9">
        <v>60.76</v>
      </c>
      <c r="K47" s="9">
        <v>60.76</v>
      </c>
    </row>
    <row r="48" spans="1:11" ht="18" customHeight="1">
      <c r="A48" s="8">
        <v>40</v>
      </c>
      <c r="B48" s="243" t="s">
        <v>914</v>
      </c>
      <c r="C48" s="9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</row>
    <row r="49" spans="1:11" ht="18" customHeight="1">
      <c r="A49" s="8">
        <v>41</v>
      </c>
      <c r="B49" s="243" t="s">
        <v>915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</row>
    <row r="50" spans="1:11" ht="18" customHeight="1">
      <c r="A50" s="8">
        <v>42</v>
      </c>
      <c r="B50" s="243" t="s">
        <v>916</v>
      </c>
      <c r="C50" s="9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</row>
    <row r="51" spans="1:11" ht="18" customHeight="1">
      <c r="A51" s="8">
        <v>43</v>
      </c>
      <c r="B51" s="243" t="s">
        <v>917</v>
      </c>
      <c r="C51">
        <v>1</v>
      </c>
      <c r="D51">
        <v>45</v>
      </c>
      <c r="E51">
        <v>2970</v>
      </c>
      <c r="F51" s="9">
        <v>0</v>
      </c>
      <c r="G51" s="9">
        <v>29</v>
      </c>
      <c r="H51" s="9">
        <v>29</v>
      </c>
      <c r="I51" s="9">
        <v>0</v>
      </c>
      <c r="J51" s="9">
        <v>4.0599999999999996</v>
      </c>
      <c r="K51" s="9">
        <v>4.0599999999999996</v>
      </c>
    </row>
    <row r="52" spans="1:11" ht="18" customHeight="1">
      <c r="A52" s="8">
        <v>44</v>
      </c>
      <c r="B52" s="243" t="s">
        <v>918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</row>
    <row r="53" spans="1:11" ht="18" customHeight="1">
      <c r="A53" s="8">
        <v>45</v>
      </c>
      <c r="B53" s="243" t="s">
        <v>919</v>
      </c>
      <c r="C53" s="9">
        <v>0</v>
      </c>
      <c r="D53" s="9"/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</row>
    <row r="54" spans="1:11" ht="18" customHeight="1">
      <c r="A54" s="8">
        <v>46</v>
      </c>
      <c r="B54" s="243" t="s">
        <v>920</v>
      </c>
      <c r="C54" s="9">
        <v>3</v>
      </c>
      <c r="D54" s="9">
        <v>61</v>
      </c>
      <c r="E54" s="9">
        <v>3114</v>
      </c>
      <c r="F54" s="9">
        <v>0</v>
      </c>
      <c r="G54" s="9">
        <v>88</v>
      </c>
      <c r="H54" s="9">
        <v>88</v>
      </c>
      <c r="I54" s="9">
        <v>0</v>
      </c>
      <c r="J54" s="9">
        <v>12.32</v>
      </c>
      <c r="K54" s="9">
        <v>12.32</v>
      </c>
    </row>
    <row r="55" spans="1:11" ht="18" customHeight="1">
      <c r="A55" s="8">
        <v>47</v>
      </c>
      <c r="B55" s="243" t="s">
        <v>921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</row>
    <row r="56" spans="1:11" ht="18" customHeight="1">
      <c r="A56" s="8">
        <v>48</v>
      </c>
      <c r="B56" s="243" t="s">
        <v>922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</row>
    <row r="57" spans="1:11" ht="18" customHeight="1">
      <c r="A57" s="8">
        <v>49</v>
      </c>
      <c r="B57" s="243" t="s">
        <v>923</v>
      </c>
      <c r="C57" s="9">
        <v>1</v>
      </c>
      <c r="D57" s="9">
        <v>126</v>
      </c>
      <c r="E57" s="9">
        <v>11428</v>
      </c>
      <c r="F57" s="9">
        <v>0</v>
      </c>
      <c r="G57" s="9"/>
      <c r="H57" s="9"/>
      <c r="I57" s="9">
        <v>0</v>
      </c>
      <c r="J57" s="9">
        <v>0</v>
      </c>
      <c r="K57" s="9">
        <v>0</v>
      </c>
    </row>
    <row r="58" spans="1:11" ht="18" customHeight="1">
      <c r="A58" s="8">
        <v>50</v>
      </c>
      <c r="B58" s="243" t="s">
        <v>924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</row>
    <row r="59" spans="1:11" ht="18" customHeight="1">
      <c r="A59" s="8">
        <v>51</v>
      </c>
      <c r="B59" s="243" t="s">
        <v>925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</row>
    <row r="60" spans="1:11" ht="18" customHeight="1">
      <c r="A60" s="26" t="s">
        <v>19</v>
      </c>
      <c r="B60" s="9"/>
      <c r="C60" s="26">
        <f>SUM(C9:C59)</f>
        <v>31</v>
      </c>
      <c r="D60" s="26">
        <f t="shared" ref="D60:F60" si="0">SUM(D9:D59)</f>
        <v>3851</v>
      </c>
      <c r="E60" s="26">
        <f t="shared" si="0"/>
        <v>318830</v>
      </c>
      <c r="F60" s="26">
        <f t="shared" si="0"/>
        <v>266</v>
      </c>
      <c r="G60" s="26">
        <v>3994</v>
      </c>
      <c r="H60" s="26">
        <v>4243</v>
      </c>
      <c r="I60" s="26">
        <v>0</v>
      </c>
      <c r="J60" s="26">
        <v>559.16</v>
      </c>
      <c r="K60" s="26">
        <v>559.16</v>
      </c>
    </row>
    <row r="62" spans="1:11">
      <c r="A62" s="15" t="s">
        <v>450</v>
      </c>
    </row>
    <row r="64" spans="1:11">
      <c r="A64" s="145"/>
      <c r="B64" s="145"/>
      <c r="C64" s="145"/>
      <c r="D64" s="145"/>
      <c r="I64" s="1078" t="s">
        <v>13</v>
      </c>
      <c r="J64" s="1078"/>
      <c r="K64" s="1078"/>
    </row>
    <row r="65" spans="1:12" ht="15" customHeight="1">
      <c r="A65" s="145"/>
      <c r="B65" s="145"/>
      <c r="C65" s="145"/>
      <c r="D65" s="145"/>
      <c r="I65" s="1078" t="s">
        <v>14</v>
      </c>
      <c r="J65" s="1078"/>
      <c r="K65" s="1078"/>
      <c r="L65" s="153"/>
    </row>
    <row r="66" spans="1:12" ht="15" customHeight="1">
      <c r="A66" s="145"/>
      <c r="B66" s="145"/>
      <c r="C66" s="145"/>
      <c r="D66" s="145"/>
      <c r="I66" s="1078" t="s">
        <v>88</v>
      </c>
      <c r="J66" s="1078"/>
      <c r="K66" s="1078"/>
      <c r="L66" s="153"/>
    </row>
    <row r="67" spans="1:12">
      <c r="A67" s="145" t="s">
        <v>12</v>
      </c>
      <c r="C67" s="145"/>
      <c r="D67" s="145"/>
      <c r="I67" s="1079" t="s">
        <v>85</v>
      </c>
      <c r="J67" s="1079"/>
      <c r="K67" s="149"/>
    </row>
  </sheetData>
  <mergeCells count="14">
    <mergeCell ref="I66:K66"/>
    <mergeCell ref="I67:J67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I64:K64"/>
    <mergeCell ref="I65:K65"/>
  </mergeCells>
  <printOptions horizontalCentered="1"/>
  <pageMargins left="0.70866141732283505" right="0.70866141732283505" top="0.23622047244094499" bottom="0" header="0.31496062992126" footer="0.31496062992126"/>
  <pageSetup paperSize="9" scale="82" orientation="landscape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2"/>
  <sheetViews>
    <sheetView tabSelected="1" view="pageBreakPreview" topLeftCell="A10" zoomScale="86" zoomScaleNormal="85" zoomScaleSheetLayoutView="86" workbookViewId="0">
      <selection activeCell="G22" sqref="G22"/>
    </sheetView>
  </sheetViews>
  <sheetFormatPr defaultRowHeight="12.75"/>
  <cols>
    <col min="1" max="1" width="4.85546875" customWidth="1"/>
    <col min="2" max="2" width="19.5703125" customWidth="1"/>
    <col min="3" max="3" width="9.140625" customWidth="1"/>
    <col min="4" max="4" width="8.85546875" customWidth="1"/>
    <col min="5" max="5" width="9" customWidth="1"/>
    <col min="6" max="6" width="9.42578125" customWidth="1"/>
    <col min="7" max="9" width="9.28515625" customWidth="1"/>
    <col min="10" max="10" width="9" customWidth="1"/>
    <col min="11" max="17" width="8.7109375" customWidth="1"/>
    <col min="18" max="18" width="8.7109375" style="15" customWidth="1"/>
    <col min="19" max="19" width="10.5703125" customWidth="1"/>
    <col min="20" max="20" width="9.85546875" customWidth="1"/>
    <col min="21" max="21" width="8.7109375" customWidth="1"/>
    <col min="22" max="22" width="9.7109375" style="15" customWidth="1"/>
    <col min="28" max="28" width="11" customWidth="1"/>
    <col min="29" max="30" width="8.85546875" hidden="1" customWidth="1"/>
  </cols>
  <sheetData>
    <row r="2" spans="1:256">
      <c r="G2" s="990"/>
      <c r="H2" s="990"/>
      <c r="I2" s="990"/>
      <c r="J2" s="990"/>
      <c r="K2" s="990"/>
      <c r="L2" s="990"/>
      <c r="M2" s="990"/>
      <c r="N2" s="990"/>
      <c r="O2" s="990"/>
      <c r="P2" s="923"/>
      <c r="Q2" s="923"/>
      <c r="R2" s="923"/>
      <c r="T2" s="920" t="s">
        <v>60</v>
      </c>
    </row>
    <row r="3" spans="1:256" ht="15">
      <c r="A3" s="956" t="s">
        <v>58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</row>
    <row r="4" spans="1:256" ht="15.75">
      <c r="A4" s="986" t="s">
        <v>734</v>
      </c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986"/>
      <c r="S4" s="986"/>
      <c r="T4" s="986"/>
      <c r="U4" s="986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6" spans="1:256" ht="15">
      <c r="A6" s="1034" t="s">
        <v>784</v>
      </c>
      <c r="B6" s="1034"/>
      <c r="C6" s="1034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4"/>
      <c r="S6" s="1034"/>
      <c r="T6" s="1034"/>
      <c r="U6" s="1034"/>
    </row>
    <row r="7" spans="1:256" ht="15.75">
      <c r="A7" s="921"/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  <c r="T7" s="921"/>
      <c r="U7" s="921"/>
    </row>
    <row r="8" spans="1:256" ht="15.75">
      <c r="A8" s="1035" t="s">
        <v>1120</v>
      </c>
      <c r="B8" s="1035"/>
      <c r="C8" s="29"/>
      <c r="D8" s="922"/>
      <c r="E8" s="922"/>
      <c r="F8" s="922"/>
      <c r="G8" s="921"/>
      <c r="H8" s="921"/>
      <c r="I8" s="921"/>
      <c r="J8" s="921"/>
      <c r="K8" s="921"/>
      <c r="L8" s="921"/>
      <c r="M8" s="921"/>
      <c r="N8" s="921"/>
      <c r="O8" s="921"/>
      <c r="P8" s="921"/>
      <c r="Q8" s="921"/>
      <c r="R8" s="921"/>
      <c r="S8" s="921"/>
      <c r="T8" s="921"/>
      <c r="U8" s="921"/>
    </row>
    <row r="10" spans="1:256" ht="15">
      <c r="U10" s="1024" t="s">
        <v>461</v>
      </c>
      <c r="V10" s="1024"/>
      <c r="W10" s="931"/>
      <c r="X10" s="931"/>
      <c r="Y10" s="931"/>
      <c r="Z10" s="931"/>
      <c r="AA10" s="931"/>
      <c r="AB10" s="984"/>
      <c r="AC10" s="984"/>
      <c r="AD10" s="984"/>
      <c r="AE10" s="931"/>
      <c r="AF10" s="931"/>
      <c r="AG10" s="931"/>
      <c r="AH10" s="931"/>
      <c r="AI10" s="931"/>
      <c r="AJ10" s="931"/>
      <c r="AK10" s="931"/>
      <c r="AL10" s="931"/>
      <c r="AM10" s="931"/>
      <c r="AN10" s="931"/>
      <c r="AO10" s="931"/>
      <c r="AP10" s="931"/>
      <c r="AQ10" s="931"/>
      <c r="AR10" s="931"/>
      <c r="AS10" s="931"/>
      <c r="AT10" s="931"/>
      <c r="AU10" s="931"/>
      <c r="AV10" s="931"/>
      <c r="AW10" s="931"/>
      <c r="AX10" s="931"/>
      <c r="AY10" s="931"/>
      <c r="AZ10" s="931"/>
      <c r="BA10" s="931"/>
      <c r="BB10" s="931"/>
      <c r="BC10" s="931"/>
      <c r="BD10" s="931"/>
      <c r="BE10" s="931"/>
      <c r="BF10" s="931"/>
      <c r="BG10" s="931"/>
      <c r="BH10" s="931"/>
      <c r="BI10" s="931"/>
      <c r="BJ10" s="931"/>
      <c r="BK10" s="931"/>
      <c r="BL10" s="931"/>
      <c r="BM10" s="931"/>
      <c r="BN10" s="931"/>
      <c r="BO10" s="931"/>
      <c r="BP10" s="931"/>
      <c r="BQ10" s="931"/>
      <c r="BR10" s="931"/>
      <c r="BS10" s="931"/>
      <c r="BT10" s="931"/>
      <c r="BU10" s="931"/>
      <c r="BV10" s="931"/>
      <c r="BW10" s="931"/>
      <c r="BX10" s="931"/>
      <c r="BY10" s="931"/>
      <c r="BZ10" s="931"/>
      <c r="CA10" s="931"/>
      <c r="CB10" s="931"/>
      <c r="CC10" s="931"/>
      <c r="CD10" s="931"/>
      <c r="CE10" s="931"/>
      <c r="CF10" s="931"/>
      <c r="CG10" s="931"/>
      <c r="CH10" s="931"/>
      <c r="CI10" s="931"/>
      <c r="CJ10" s="931"/>
      <c r="CK10" s="931"/>
      <c r="CL10" s="931"/>
      <c r="CM10" s="931"/>
      <c r="CN10" s="931"/>
      <c r="CO10" s="931"/>
      <c r="CP10" s="931"/>
      <c r="CQ10" s="931"/>
      <c r="CR10" s="931"/>
      <c r="CS10" s="931"/>
      <c r="CT10" s="931"/>
      <c r="CU10" s="931"/>
      <c r="CV10" s="931"/>
      <c r="CW10" s="931"/>
      <c r="CX10" s="931"/>
      <c r="CY10" s="931"/>
      <c r="CZ10" s="931"/>
      <c r="DA10" s="931"/>
      <c r="DB10" s="931"/>
      <c r="DC10" s="931"/>
      <c r="DD10" s="931"/>
      <c r="DE10" s="931"/>
      <c r="DF10" s="931"/>
      <c r="DG10" s="931"/>
      <c r="DH10" s="931"/>
      <c r="DI10" s="931"/>
      <c r="DJ10" s="931"/>
      <c r="DK10" s="931"/>
      <c r="DL10" s="931"/>
      <c r="DM10" s="931"/>
      <c r="DN10" s="931"/>
      <c r="DO10" s="931"/>
      <c r="DP10" s="931"/>
      <c r="DQ10" s="931"/>
      <c r="DR10" s="931"/>
      <c r="DS10" s="931"/>
      <c r="DT10" s="931"/>
      <c r="DU10" s="931"/>
      <c r="DV10" s="931"/>
      <c r="DW10" s="931"/>
      <c r="DX10" s="931"/>
      <c r="DY10" s="931"/>
      <c r="DZ10" s="931"/>
      <c r="EA10" s="931"/>
      <c r="EB10" s="931"/>
      <c r="EC10" s="931"/>
      <c r="ED10" s="931"/>
      <c r="EE10" s="931"/>
      <c r="EF10" s="931"/>
      <c r="EG10" s="931"/>
      <c r="EH10" s="931"/>
      <c r="EI10" s="931"/>
      <c r="EJ10" s="931"/>
      <c r="EK10" s="931"/>
      <c r="EL10" s="931"/>
      <c r="EM10" s="931"/>
      <c r="EN10" s="931"/>
      <c r="EO10" s="931"/>
      <c r="EP10" s="931"/>
      <c r="EQ10" s="931"/>
      <c r="ER10" s="931"/>
      <c r="ES10" s="931"/>
      <c r="ET10" s="931"/>
      <c r="EU10" s="931"/>
      <c r="EV10" s="931"/>
      <c r="EW10" s="931"/>
      <c r="EX10" s="931"/>
      <c r="EY10" s="931"/>
      <c r="EZ10" s="931"/>
      <c r="FA10" s="931"/>
      <c r="FB10" s="931"/>
      <c r="FC10" s="931"/>
      <c r="FD10" s="931"/>
      <c r="FE10" s="931"/>
      <c r="FF10" s="931"/>
      <c r="FG10" s="931"/>
      <c r="FH10" s="931"/>
      <c r="FI10" s="931"/>
      <c r="FJ10" s="931"/>
      <c r="FK10" s="931"/>
      <c r="FL10" s="931"/>
      <c r="FM10" s="931"/>
      <c r="FN10" s="931"/>
      <c r="FO10" s="931"/>
      <c r="FP10" s="931"/>
      <c r="FQ10" s="931"/>
      <c r="FR10" s="931"/>
      <c r="FS10" s="931"/>
      <c r="FT10" s="931"/>
      <c r="FU10" s="931"/>
      <c r="FV10" s="931"/>
      <c r="FW10" s="931"/>
      <c r="FX10" s="931"/>
      <c r="FY10" s="931"/>
      <c r="FZ10" s="931"/>
      <c r="GA10" s="931"/>
      <c r="GB10" s="931"/>
      <c r="GC10" s="931"/>
      <c r="GD10" s="931"/>
      <c r="GE10" s="931"/>
      <c r="GF10" s="931"/>
      <c r="GG10" s="931"/>
      <c r="GH10" s="931"/>
      <c r="GI10" s="931"/>
      <c r="GJ10" s="931"/>
      <c r="GK10" s="931"/>
      <c r="GL10" s="931"/>
      <c r="GM10" s="931"/>
      <c r="GN10" s="931"/>
      <c r="GO10" s="931"/>
      <c r="GP10" s="931"/>
      <c r="GQ10" s="931"/>
      <c r="GR10" s="931"/>
      <c r="GS10" s="931"/>
      <c r="GT10" s="931"/>
      <c r="GU10" s="931"/>
      <c r="GV10" s="931"/>
      <c r="GW10" s="931"/>
      <c r="GX10" s="931"/>
      <c r="GY10" s="931"/>
      <c r="GZ10" s="931"/>
      <c r="HA10" s="931"/>
      <c r="HB10" s="931"/>
      <c r="HC10" s="931"/>
      <c r="HD10" s="931"/>
      <c r="HE10" s="931"/>
      <c r="HF10" s="931"/>
      <c r="HG10" s="931"/>
      <c r="HH10" s="931"/>
      <c r="HI10" s="931"/>
      <c r="HJ10" s="931"/>
      <c r="HK10" s="931"/>
      <c r="HL10" s="931"/>
      <c r="HM10" s="931"/>
      <c r="HN10" s="931"/>
      <c r="HO10" s="931"/>
      <c r="HP10" s="931"/>
      <c r="HQ10" s="931"/>
      <c r="HR10" s="931"/>
      <c r="HS10" s="931"/>
      <c r="HT10" s="931"/>
      <c r="HU10" s="931"/>
      <c r="HV10" s="931"/>
      <c r="HW10" s="931"/>
      <c r="HX10" s="931"/>
      <c r="HY10" s="931"/>
      <c r="HZ10" s="931"/>
      <c r="IA10" s="931"/>
      <c r="IB10" s="931"/>
      <c r="IC10" s="931"/>
      <c r="ID10" s="931"/>
      <c r="IE10" s="931"/>
      <c r="IF10" s="931"/>
      <c r="IG10" s="931"/>
      <c r="IH10" s="931"/>
      <c r="II10" s="931"/>
      <c r="IJ10" s="931"/>
      <c r="IK10" s="931"/>
      <c r="IL10" s="931"/>
      <c r="IM10" s="931"/>
      <c r="IN10" s="931"/>
      <c r="IO10" s="931"/>
      <c r="IP10" s="931"/>
      <c r="IQ10" s="931"/>
      <c r="IR10" s="931"/>
      <c r="IS10" s="931"/>
      <c r="IT10" s="931"/>
      <c r="IU10" s="931"/>
      <c r="IV10" s="931"/>
    </row>
    <row r="11" spans="1:256" ht="12.75" customHeight="1">
      <c r="A11" s="1025" t="s">
        <v>2</v>
      </c>
      <c r="B11" s="1025" t="s">
        <v>111</v>
      </c>
      <c r="C11" s="1027" t="s">
        <v>154</v>
      </c>
      <c r="D11" s="1028"/>
      <c r="E11" s="1028"/>
      <c r="F11" s="1029"/>
      <c r="G11" s="1027" t="s">
        <v>812</v>
      </c>
      <c r="H11" s="1028"/>
      <c r="I11" s="1028"/>
      <c r="J11" s="1028"/>
      <c r="K11" s="1028"/>
      <c r="L11" s="1028"/>
      <c r="M11" s="1028"/>
      <c r="N11" s="1028"/>
      <c r="O11" s="1028"/>
      <c r="P11" s="1028"/>
      <c r="Q11" s="1028"/>
      <c r="R11" s="1029"/>
      <c r="S11" s="1033" t="s">
        <v>245</v>
      </c>
      <c r="T11" s="1033"/>
      <c r="U11" s="1033"/>
      <c r="V11" s="1033"/>
      <c r="W11" s="928"/>
      <c r="X11" s="928"/>
      <c r="Y11" s="928"/>
      <c r="Z11" s="928"/>
      <c r="AA11" s="928"/>
      <c r="AB11" s="928"/>
      <c r="AC11" s="928"/>
      <c r="AD11" s="92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>
      <c r="A12" s="1026"/>
      <c r="B12" s="1026"/>
      <c r="C12" s="1030"/>
      <c r="D12" s="1031"/>
      <c r="E12" s="1031"/>
      <c r="F12" s="1032"/>
      <c r="G12" s="965" t="s">
        <v>176</v>
      </c>
      <c r="H12" s="1021"/>
      <c r="I12" s="1021"/>
      <c r="J12" s="966"/>
      <c r="K12" s="965" t="s">
        <v>177</v>
      </c>
      <c r="L12" s="1021"/>
      <c r="M12" s="1021"/>
      <c r="N12" s="966"/>
      <c r="O12" s="999" t="s">
        <v>19</v>
      </c>
      <c r="P12" s="999"/>
      <c r="Q12" s="999"/>
      <c r="R12" s="999"/>
      <c r="S12" s="1033"/>
      <c r="T12" s="1033"/>
      <c r="U12" s="1033"/>
      <c r="V12" s="1033"/>
      <c r="W12" s="928"/>
      <c r="X12" s="928"/>
      <c r="Y12" s="928"/>
      <c r="Z12" s="928"/>
      <c r="AA12" s="928"/>
      <c r="AB12" s="928"/>
      <c r="AC12" s="928"/>
      <c r="AD12" s="92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51">
      <c r="A13" s="937"/>
      <c r="B13" s="937"/>
      <c r="C13" s="926" t="s">
        <v>246</v>
      </c>
      <c r="D13" s="926" t="s">
        <v>247</v>
      </c>
      <c r="E13" s="926" t="s">
        <v>248</v>
      </c>
      <c r="F13" s="926" t="s">
        <v>92</v>
      </c>
      <c r="G13" s="926" t="s">
        <v>246</v>
      </c>
      <c r="H13" s="926" t="s">
        <v>247</v>
      </c>
      <c r="I13" s="926" t="s">
        <v>248</v>
      </c>
      <c r="J13" s="926" t="s">
        <v>19</v>
      </c>
      <c r="K13" s="926" t="s">
        <v>246</v>
      </c>
      <c r="L13" s="926" t="s">
        <v>247</v>
      </c>
      <c r="M13" s="926" t="s">
        <v>248</v>
      </c>
      <c r="N13" s="926" t="s">
        <v>92</v>
      </c>
      <c r="O13" s="926" t="s">
        <v>246</v>
      </c>
      <c r="P13" s="926" t="s">
        <v>247</v>
      </c>
      <c r="Q13" s="926" t="s">
        <v>248</v>
      </c>
      <c r="R13" s="926" t="s">
        <v>19</v>
      </c>
      <c r="S13" s="930" t="s">
        <v>457</v>
      </c>
      <c r="T13" s="930" t="s">
        <v>458</v>
      </c>
      <c r="U13" s="930" t="s">
        <v>459</v>
      </c>
      <c r="V13" s="938" t="s">
        <v>460</v>
      </c>
      <c r="W13" s="928"/>
      <c r="X13" s="928"/>
      <c r="Y13" s="928"/>
      <c r="Z13" s="928"/>
      <c r="AA13" s="928"/>
      <c r="AB13" s="928"/>
      <c r="AC13" s="928"/>
      <c r="AD13" s="92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>
      <c r="A14" s="939">
        <v>1</v>
      </c>
      <c r="B14" s="618">
        <v>2</v>
      </c>
      <c r="C14" s="939">
        <v>3</v>
      </c>
      <c r="D14" s="939">
        <v>4</v>
      </c>
      <c r="E14" s="618">
        <v>5</v>
      </c>
      <c r="F14" s="939">
        <v>6</v>
      </c>
      <c r="G14" s="939">
        <v>7</v>
      </c>
      <c r="H14" s="618">
        <v>8</v>
      </c>
      <c r="I14" s="939">
        <v>9</v>
      </c>
      <c r="J14" s="939">
        <v>10</v>
      </c>
      <c r="K14" s="618">
        <v>11</v>
      </c>
      <c r="L14" s="939">
        <v>12</v>
      </c>
      <c r="M14" s="939">
        <v>13</v>
      </c>
      <c r="N14" s="618">
        <v>14</v>
      </c>
      <c r="O14" s="939">
        <v>15</v>
      </c>
      <c r="P14" s="939">
        <v>16</v>
      </c>
      <c r="Q14" s="618">
        <v>17</v>
      </c>
      <c r="R14" s="939">
        <v>18</v>
      </c>
      <c r="S14" s="939">
        <v>19</v>
      </c>
      <c r="T14" s="618">
        <v>20</v>
      </c>
      <c r="U14" s="939">
        <v>21</v>
      </c>
      <c r="V14" s="939">
        <v>22</v>
      </c>
      <c r="W14" s="940"/>
      <c r="X14" s="940"/>
      <c r="Y14" s="940"/>
      <c r="Z14" s="940"/>
      <c r="AA14" s="940"/>
      <c r="AB14" s="940"/>
      <c r="AC14" s="940"/>
      <c r="AD14" s="940"/>
      <c r="AE14" s="940"/>
      <c r="AF14" s="940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ht="25.5">
      <c r="A15" s="924"/>
      <c r="B15" s="112" t="s">
        <v>233</v>
      </c>
      <c r="C15" s="924"/>
      <c r="D15" s="924"/>
      <c r="E15" s="924"/>
      <c r="F15" s="941"/>
      <c r="G15" s="8"/>
      <c r="H15" s="8"/>
      <c r="I15" s="8"/>
      <c r="J15" s="941"/>
      <c r="K15" s="8"/>
      <c r="L15" s="8"/>
      <c r="M15" s="8"/>
      <c r="N15" s="8"/>
      <c r="O15" s="8"/>
      <c r="P15" s="8"/>
      <c r="Q15" s="8"/>
      <c r="R15" s="925"/>
      <c r="S15" s="8"/>
      <c r="T15" s="9"/>
      <c r="U15" s="9"/>
      <c r="V15" s="26"/>
      <c r="W15" s="927"/>
      <c r="X15" s="927"/>
      <c r="Y15" s="927"/>
      <c r="Z15" s="927"/>
      <c r="AA15" s="927"/>
      <c r="AB15" s="927"/>
      <c r="AC15" s="927"/>
      <c r="AD15" s="927"/>
      <c r="AE15" s="927"/>
      <c r="AF15" s="927"/>
      <c r="AG15" s="931"/>
      <c r="AH15" s="931"/>
      <c r="AI15" s="931"/>
      <c r="AJ15" s="931"/>
      <c r="AK15" s="931"/>
      <c r="AL15" s="931"/>
      <c r="AM15" s="931"/>
      <c r="AN15" s="931"/>
      <c r="AO15" s="931"/>
      <c r="AP15" s="931"/>
      <c r="AQ15" s="931"/>
      <c r="AR15" s="931"/>
      <c r="AS15" s="931"/>
      <c r="AT15" s="931"/>
      <c r="AU15" s="931"/>
      <c r="AV15" s="931"/>
      <c r="AW15" s="931"/>
      <c r="AX15" s="931"/>
      <c r="AY15" s="931"/>
      <c r="AZ15" s="931"/>
      <c r="BA15" s="931"/>
      <c r="BB15" s="931"/>
      <c r="BC15" s="931"/>
      <c r="BD15" s="931"/>
      <c r="BE15" s="931"/>
      <c r="BF15" s="931"/>
      <c r="BG15" s="931"/>
      <c r="BH15" s="931"/>
      <c r="BI15" s="931"/>
      <c r="BJ15" s="931"/>
      <c r="BK15" s="931"/>
      <c r="BL15" s="931"/>
      <c r="BM15" s="931"/>
      <c r="BN15" s="931"/>
      <c r="BO15" s="931"/>
      <c r="BP15" s="931"/>
      <c r="BQ15" s="931"/>
      <c r="BR15" s="931"/>
      <c r="BS15" s="931"/>
      <c r="BT15" s="931"/>
      <c r="BU15" s="931"/>
      <c r="BV15" s="931"/>
      <c r="BW15" s="931"/>
      <c r="BX15" s="931"/>
      <c r="BY15" s="931"/>
      <c r="BZ15" s="931"/>
      <c r="CA15" s="931"/>
      <c r="CB15" s="931"/>
      <c r="CC15" s="931"/>
      <c r="CD15" s="931"/>
      <c r="CE15" s="931"/>
      <c r="CF15" s="931"/>
      <c r="CG15" s="931"/>
      <c r="CH15" s="931"/>
      <c r="CI15" s="931"/>
      <c r="CJ15" s="931"/>
      <c r="CK15" s="931"/>
      <c r="CL15" s="931"/>
      <c r="CM15" s="931"/>
      <c r="CN15" s="931"/>
      <c r="CO15" s="931"/>
      <c r="CP15" s="931"/>
      <c r="CQ15" s="931"/>
      <c r="CR15" s="931"/>
      <c r="CS15" s="931"/>
      <c r="CT15" s="931"/>
      <c r="CU15" s="931"/>
      <c r="CV15" s="931"/>
      <c r="CW15" s="931"/>
      <c r="CX15" s="931"/>
      <c r="CY15" s="931"/>
      <c r="CZ15" s="931"/>
      <c r="DA15" s="931"/>
      <c r="DB15" s="931"/>
      <c r="DC15" s="931"/>
      <c r="DD15" s="931"/>
      <c r="DE15" s="931"/>
      <c r="DF15" s="931"/>
      <c r="DG15" s="931"/>
      <c r="DH15" s="931"/>
      <c r="DI15" s="931"/>
      <c r="DJ15" s="931"/>
      <c r="DK15" s="931"/>
      <c r="DL15" s="931"/>
      <c r="DM15" s="931"/>
      <c r="DN15" s="931"/>
      <c r="DO15" s="931"/>
      <c r="DP15" s="931"/>
      <c r="DQ15" s="931"/>
      <c r="DR15" s="931"/>
      <c r="DS15" s="931"/>
      <c r="DT15" s="931"/>
      <c r="DU15" s="931"/>
      <c r="DV15" s="931"/>
      <c r="DW15" s="931"/>
      <c r="DX15" s="931"/>
      <c r="DY15" s="931"/>
      <c r="DZ15" s="931"/>
      <c r="EA15" s="931"/>
      <c r="EB15" s="931"/>
      <c r="EC15" s="931"/>
      <c r="ED15" s="931"/>
      <c r="EE15" s="931"/>
      <c r="EF15" s="931"/>
      <c r="EG15" s="931"/>
      <c r="EH15" s="931"/>
      <c r="EI15" s="931"/>
      <c r="EJ15" s="931"/>
      <c r="EK15" s="931"/>
      <c r="EL15" s="931"/>
      <c r="EM15" s="931"/>
      <c r="EN15" s="931"/>
      <c r="EO15" s="931"/>
      <c r="EP15" s="931"/>
      <c r="EQ15" s="931"/>
      <c r="ER15" s="931"/>
      <c r="ES15" s="931"/>
      <c r="ET15" s="931"/>
      <c r="EU15" s="931"/>
      <c r="EV15" s="931"/>
      <c r="EW15" s="931"/>
      <c r="EX15" s="931"/>
      <c r="EY15" s="931"/>
      <c r="EZ15" s="931"/>
      <c r="FA15" s="931"/>
      <c r="FB15" s="931"/>
      <c r="FC15" s="931"/>
      <c r="FD15" s="931"/>
      <c r="FE15" s="931"/>
      <c r="FF15" s="931"/>
      <c r="FG15" s="931"/>
      <c r="FH15" s="931"/>
      <c r="FI15" s="931"/>
      <c r="FJ15" s="931"/>
      <c r="FK15" s="931"/>
      <c r="FL15" s="931"/>
      <c r="FM15" s="931"/>
      <c r="FN15" s="931"/>
      <c r="FO15" s="931"/>
      <c r="FP15" s="931"/>
      <c r="FQ15" s="931"/>
      <c r="FR15" s="931"/>
      <c r="FS15" s="931"/>
      <c r="FT15" s="931"/>
      <c r="FU15" s="931"/>
      <c r="FV15" s="931"/>
      <c r="FW15" s="931"/>
      <c r="FX15" s="931"/>
      <c r="FY15" s="931"/>
      <c r="FZ15" s="931"/>
      <c r="GA15" s="931"/>
      <c r="GB15" s="931"/>
      <c r="GC15" s="931"/>
      <c r="GD15" s="931"/>
      <c r="GE15" s="931"/>
      <c r="GF15" s="931"/>
      <c r="GG15" s="931"/>
      <c r="GH15" s="931"/>
      <c r="GI15" s="931"/>
      <c r="GJ15" s="931"/>
      <c r="GK15" s="931"/>
      <c r="GL15" s="931"/>
      <c r="GM15" s="931"/>
      <c r="GN15" s="931"/>
      <c r="GO15" s="931"/>
      <c r="GP15" s="931"/>
      <c r="GQ15" s="931"/>
      <c r="GR15" s="931"/>
      <c r="GS15" s="931"/>
      <c r="GT15" s="931"/>
      <c r="GU15" s="931"/>
      <c r="GV15" s="931"/>
      <c r="GW15" s="931"/>
      <c r="GX15" s="931"/>
      <c r="GY15" s="931"/>
      <c r="GZ15" s="931"/>
      <c r="HA15" s="931"/>
      <c r="HB15" s="931"/>
      <c r="HC15" s="931"/>
      <c r="HD15" s="931"/>
      <c r="HE15" s="931"/>
      <c r="HF15" s="931"/>
      <c r="HG15" s="931"/>
      <c r="HH15" s="931"/>
      <c r="HI15" s="931"/>
      <c r="HJ15" s="931"/>
      <c r="HK15" s="931"/>
      <c r="HL15" s="931"/>
      <c r="HM15" s="931"/>
      <c r="HN15" s="931"/>
      <c r="HO15" s="931"/>
      <c r="HP15" s="931"/>
      <c r="HQ15" s="931"/>
      <c r="HR15" s="931"/>
      <c r="HS15" s="931"/>
      <c r="HT15" s="931"/>
      <c r="HU15" s="931"/>
      <c r="HV15" s="931"/>
      <c r="HW15" s="931"/>
      <c r="HX15" s="931"/>
      <c r="HY15" s="931"/>
      <c r="HZ15" s="931"/>
      <c r="IA15" s="931"/>
      <c r="IB15" s="931"/>
      <c r="IC15" s="931"/>
      <c r="ID15" s="931"/>
      <c r="IE15" s="931"/>
      <c r="IF15" s="931"/>
      <c r="IG15" s="931"/>
      <c r="IH15" s="931"/>
      <c r="II15" s="931"/>
      <c r="IJ15" s="931"/>
      <c r="IK15" s="931"/>
      <c r="IL15" s="931"/>
      <c r="IM15" s="931"/>
      <c r="IN15" s="931"/>
      <c r="IO15" s="931"/>
      <c r="IP15" s="931"/>
      <c r="IQ15" s="931"/>
      <c r="IR15" s="931"/>
      <c r="IS15" s="931"/>
      <c r="IT15" s="931"/>
      <c r="IU15" s="931"/>
      <c r="IV15" s="931"/>
    </row>
    <row r="16" spans="1:256">
      <c r="A16" s="925">
        <v>1</v>
      </c>
      <c r="B16" s="112" t="s">
        <v>182</v>
      </c>
      <c r="C16" s="942">
        <f>58.51*F16/100</f>
        <v>1917.9285449999998</v>
      </c>
      <c r="D16" s="942">
        <f>17.17*F16/100</f>
        <v>562.82401500000003</v>
      </c>
      <c r="E16" s="942">
        <f>24.32*F16/100</f>
        <v>797.19743999999992</v>
      </c>
      <c r="F16" s="943">
        <v>3277.95</v>
      </c>
      <c r="G16" s="942">
        <f>58.51*J16/100</f>
        <v>698.03015100000005</v>
      </c>
      <c r="H16" s="942">
        <f>17.17*J16/100</f>
        <v>204.83981700000001</v>
      </c>
      <c r="I16" s="942">
        <f>24.32*J16/100</f>
        <v>290.14003200000002</v>
      </c>
      <c r="J16" s="943">
        <v>1193.01</v>
      </c>
      <c r="K16" s="942">
        <f>58.51*N16/100</f>
        <v>0</v>
      </c>
      <c r="L16" s="942">
        <f>17.17*N16/100</f>
        <v>0</v>
      </c>
      <c r="M16" s="942">
        <f>24.32*N16/100</f>
        <v>0</v>
      </c>
      <c r="N16" s="943">
        <v>0</v>
      </c>
      <c r="O16" s="944">
        <f>G16+K16</f>
        <v>698.03015100000005</v>
      </c>
      <c r="P16" s="944">
        <f>H16+L16</f>
        <v>204.83981700000001</v>
      </c>
      <c r="Q16" s="944">
        <f>I16+M16</f>
        <v>290.14003200000002</v>
      </c>
      <c r="R16" s="943">
        <f>O16+P16+Q16</f>
        <v>1193.0100000000002</v>
      </c>
      <c r="S16" s="944">
        <f>C16-O16</f>
        <v>1219.8983939999998</v>
      </c>
      <c r="T16" s="944">
        <f>D16-P16</f>
        <v>357.98419799999999</v>
      </c>
      <c r="U16" s="944">
        <f>E16-Q16</f>
        <v>507.0574079999999</v>
      </c>
      <c r="V16" s="943">
        <f>S16+T16+U16</f>
        <v>2084.9399999999996</v>
      </c>
      <c r="W16" s="945"/>
      <c r="X16" s="927"/>
      <c r="Y16" s="927"/>
      <c r="Z16" s="927"/>
      <c r="AA16" s="927"/>
      <c r="AB16" s="927"/>
      <c r="AC16" s="927"/>
      <c r="AD16" s="927"/>
      <c r="AE16" s="927"/>
      <c r="AF16" s="927"/>
      <c r="AG16" s="931"/>
      <c r="AH16" s="931"/>
      <c r="AI16" s="931"/>
      <c r="AJ16" s="931"/>
      <c r="AK16" s="931"/>
      <c r="AL16" s="931"/>
      <c r="AM16" s="931"/>
      <c r="AN16" s="931"/>
      <c r="AO16" s="931"/>
      <c r="AP16" s="931"/>
      <c r="AQ16" s="931"/>
      <c r="AR16" s="931"/>
      <c r="AS16" s="931"/>
      <c r="AT16" s="931"/>
      <c r="AU16" s="931"/>
      <c r="AV16" s="931"/>
      <c r="AW16" s="931"/>
      <c r="AX16" s="931"/>
      <c r="AY16" s="931"/>
      <c r="AZ16" s="931"/>
      <c r="BA16" s="931"/>
      <c r="BB16" s="931"/>
      <c r="BC16" s="931"/>
      <c r="BD16" s="931"/>
      <c r="BE16" s="931"/>
      <c r="BF16" s="931"/>
      <c r="BG16" s="931"/>
      <c r="BH16" s="931"/>
      <c r="BI16" s="931"/>
      <c r="BJ16" s="931"/>
      <c r="BK16" s="931"/>
      <c r="BL16" s="931"/>
      <c r="BM16" s="931"/>
      <c r="BN16" s="931"/>
      <c r="BO16" s="931"/>
      <c r="BP16" s="931"/>
      <c r="BQ16" s="931"/>
      <c r="BR16" s="931"/>
      <c r="BS16" s="931"/>
      <c r="BT16" s="931"/>
      <c r="BU16" s="931"/>
      <c r="BV16" s="931"/>
      <c r="BW16" s="931"/>
      <c r="BX16" s="931"/>
      <c r="BY16" s="931"/>
      <c r="BZ16" s="931"/>
      <c r="CA16" s="931"/>
      <c r="CB16" s="931"/>
      <c r="CC16" s="931"/>
      <c r="CD16" s="931"/>
      <c r="CE16" s="931"/>
      <c r="CF16" s="931"/>
      <c r="CG16" s="931"/>
      <c r="CH16" s="931"/>
      <c r="CI16" s="931"/>
      <c r="CJ16" s="931"/>
      <c r="CK16" s="931"/>
      <c r="CL16" s="931"/>
      <c r="CM16" s="931"/>
      <c r="CN16" s="931"/>
      <c r="CO16" s="931"/>
      <c r="CP16" s="931"/>
      <c r="CQ16" s="931"/>
      <c r="CR16" s="931"/>
      <c r="CS16" s="931"/>
      <c r="CT16" s="931"/>
      <c r="CU16" s="931"/>
      <c r="CV16" s="931"/>
      <c r="CW16" s="931"/>
      <c r="CX16" s="931"/>
      <c r="CY16" s="931"/>
      <c r="CZ16" s="931"/>
      <c r="DA16" s="931"/>
      <c r="DB16" s="931"/>
      <c r="DC16" s="931"/>
      <c r="DD16" s="931"/>
      <c r="DE16" s="931"/>
      <c r="DF16" s="931"/>
      <c r="DG16" s="931"/>
      <c r="DH16" s="931"/>
      <c r="DI16" s="931"/>
      <c r="DJ16" s="931"/>
      <c r="DK16" s="931"/>
      <c r="DL16" s="931"/>
      <c r="DM16" s="931"/>
      <c r="DN16" s="931"/>
      <c r="DO16" s="931"/>
      <c r="DP16" s="931"/>
      <c r="DQ16" s="931"/>
      <c r="DR16" s="931"/>
      <c r="DS16" s="931"/>
      <c r="DT16" s="931"/>
      <c r="DU16" s="931"/>
      <c r="DV16" s="931"/>
      <c r="DW16" s="931"/>
      <c r="DX16" s="931"/>
      <c r="DY16" s="931"/>
      <c r="DZ16" s="931"/>
      <c r="EA16" s="931"/>
      <c r="EB16" s="931"/>
      <c r="EC16" s="931"/>
      <c r="ED16" s="931"/>
      <c r="EE16" s="931"/>
      <c r="EF16" s="931"/>
      <c r="EG16" s="931"/>
      <c r="EH16" s="931"/>
      <c r="EI16" s="931"/>
      <c r="EJ16" s="931"/>
      <c r="EK16" s="931"/>
      <c r="EL16" s="931"/>
      <c r="EM16" s="931"/>
      <c r="EN16" s="931"/>
      <c r="EO16" s="931"/>
      <c r="EP16" s="931"/>
      <c r="EQ16" s="931"/>
      <c r="ER16" s="931"/>
      <c r="ES16" s="931"/>
      <c r="ET16" s="931"/>
      <c r="EU16" s="931"/>
      <c r="EV16" s="931"/>
      <c r="EW16" s="931"/>
      <c r="EX16" s="931"/>
      <c r="EY16" s="931"/>
      <c r="EZ16" s="931"/>
      <c r="FA16" s="931"/>
      <c r="FB16" s="931"/>
      <c r="FC16" s="931"/>
      <c r="FD16" s="931"/>
      <c r="FE16" s="931"/>
      <c r="FF16" s="931"/>
      <c r="FG16" s="931"/>
      <c r="FH16" s="931"/>
      <c r="FI16" s="931"/>
      <c r="FJ16" s="931"/>
      <c r="FK16" s="931"/>
      <c r="FL16" s="931"/>
      <c r="FM16" s="931"/>
      <c r="FN16" s="931"/>
      <c r="FO16" s="931"/>
      <c r="FP16" s="931"/>
      <c r="FQ16" s="931"/>
      <c r="FR16" s="931"/>
      <c r="FS16" s="931"/>
      <c r="FT16" s="931"/>
      <c r="FU16" s="931"/>
      <c r="FV16" s="931"/>
      <c r="FW16" s="931"/>
      <c r="FX16" s="931"/>
      <c r="FY16" s="931"/>
      <c r="FZ16" s="931"/>
      <c r="GA16" s="931"/>
      <c r="GB16" s="931"/>
      <c r="GC16" s="931"/>
      <c r="GD16" s="931"/>
      <c r="GE16" s="931"/>
      <c r="GF16" s="931"/>
      <c r="GG16" s="931"/>
      <c r="GH16" s="931"/>
      <c r="GI16" s="931"/>
      <c r="GJ16" s="931"/>
      <c r="GK16" s="931"/>
      <c r="GL16" s="931"/>
      <c r="GM16" s="931"/>
      <c r="GN16" s="931"/>
      <c r="GO16" s="931"/>
      <c r="GP16" s="931"/>
      <c r="GQ16" s="931"/>
      <c r="GR16" s="931"/>
      <c r="GS16" s="931"/>
      <c r="GT16" s="931"/>
      <c r="GU16" s="931"/>
      <c r="GV16" s="931"/>
      <c r="GW16" s="931"/>
      <c r="GX16" s="931"/>
      <c r="GY16" s="931"/>
      <c r="GZ16" s="931"/>
      <c r="HA16" s="931"/>
      <c r="HB16" s="931"/>
      <c r="HC16" s="931"/>
      <c r="HD16" s="931"/>
      <c r="HE16" s="931"/>
      <c r="HF16" s="931"/>
      <c r="HG16" s="931"/>
      <c r="HH16" s="931"/>
      <c r="HI16" s="931"/>
      <c r="HJ16" s="931"/>
      <c r="HK16" s="931"/>
      <c r="HL16" s="931"/>
      <c r="HM16" s="931"/>
      <c r="HN16" s="931"/>
      <c r="HO16" s="931"/>
      <c r="HP16" s="931"/>
      <c r="HQ16" s="931"/>
      <c r="HR16" s="931"/>
      <c r="HS16" s="931"/>
      <c r="HT16" s="931"/>
      <c r="HU16" s="931"/>
      <c r="HV16" s="931"/>
      <c r="HW16" s="931"/>
      <c r="HX16" s="931"/>
      <c r="HY16" s="931"/>
      <c r="HZ16" s="931"/>
      <c r="IA16" s="931"/>
      <c r="IB16" s="931"/>
      <c r="IC16" s="931"/>
      <c r="ID16" s="931"/>
      <c r="IE16" s="931"/>
      <c r="IF16" s="931"/>
      <c r="IG16" s="931"/>
      <c r="IH16" s="931"/>
      <c r="II16" s="931"/>
      <c r="IJ16" s="931"/>
      <c r="IK16" s="931"/>
      <c r="IL16" s="931"/>
      <c r="IM16" s="931"/>
      <c r="IN16" s="931"/>
      <c r="IO16" s="931"/>
      <c r="IP16" s="931"/>
      <c r="IQ16" s="931"/>
      <c r="IR16" s="931"/>
      <c r="IS16" s="931"/>
      <c r="IT16" s="931"/>
      <c r="IU16" s="931"/>
      <c r="IV16" s="931"/>
    </row>
    <row r="17" spans="1:37">
      <c r="A17" s="925">
        <v>2</v>
      </c>
      <c r="B17" s="113" t="s">
        <v>127</v>
      </c>
      <c r="C17" s="942">
        <f t="shared" ref="C17:C27" si="0">58.51*F17/100</f>
        <v>35613.732227</v>
      </c>
      <c r="D17" s="942">
        <f t="shared" ref="D17:D27" si="1">17.17*F17/100</f>
        <v>10450.996109000002</v>
      </c>
      <c r="E17" s="942">
        <f t="shared" ref="E17:E27" si="2">24.32*F17/100</f>
        <v>14803.041664</v>
      </c>
      <c r="F17" s="943">
        <v>60867.77</v>
      </c>
      <c r="G17" s="942">
        <f t="shared" ref="G17:G20" si="3">58.51*J17/100</f>
        <v>10454.367866000001</v>
      </c>
      <c r="H17" s="942">
        <f t="shared" ref="H17:H20" si="4">17.17*J17/100</f>
        <v>3067.8772220000001</v>
      </c>
      <c r="I17" s="942">
        <f t="shared" ref="I17:I20" si="5">24.32*J17/100</f>
        <v>4345.4149120000002</v>
      </c>
      <c r="J17" s="943">
        <f>9900.51+7967.15</f>
        <v>17867.66</v>
      </c>
      <c r="K17" s="942">
        <f t="shared" ref="K17:K20" si="6">58.51*N17/100</f>
        <v>6969.5590739999989</v>
      </c>
      <c r="L17" s="942">
        <f t="shared" ref="L17:L20" si="7">17.17*N17/100</f>
        <v>2045.2457580000003</v>
      </c>
      <c r="M17" s="942">
        <f t="shared" ref="M17:M20" si="8">24.32*N17/100</f>
        <v>2896.935168</v>
      </c>
      <c r="N17" s="943">
        <f>6602.8+5308.94</f>
        <v>11911.74</v>
      </c>
      <c r="O17" s="944">
        <f t="shared" ref="O17:Q20" si="9">G17+K17</f>
        <v>17423.926939999998</v>
      </c>
      <c r="P17" s="944">
        <f t="shared" si="9"/>
        <v>5113.1229800000001</v>
      </c>
      <c r="Q17" s="944">
        <f t="shared" si="9"/>
        <v>7242.3500800000002</v>
      </c>
      <c r="R17" s="943">
        <f t="shared" ref="R17:R20" si="10">O17+P17+Q17</f>
        <v>29779.399999999998</v>
      </c>
      <c r="S17" s="944">
        <f t="shared" ref="S17:U20" si="11">C17-O17</f>
        <v>18189.805287000003</v>
      </c>
      <c r="T17" s="944">
        <f t="shared" si="11"/>
        <v>5337.8731290000014</v>
      </c>
      <c r="U17" s="944">
        <f t="shared" si="11"/>
        <v>7560.6915840000001</v>
      </c>
      <c r="V17" s="943">
        <f t="shared" ref="V17:V20" si="12">S17+T17+U17</f>
        <v>31088.370000000003</v>
      </c>
      <c r="W17" s="945"/>
      <c r="Y17" s="989"/>
      <c r="Z17" s="989"/>
      <c r="AA17" s="989"/>
      <c r="AB17" s="989"/>
    </row>
    <row r="18" spans="1:37" ht="25.5">
      <c r="A18" s="925">
        <v>3</v>
      </c>
      <c r="B18" s="112" t="s">
        <v>128</v>
      </c>
      <c r="C18" s="942">
        <f t="shared" si="0"/>
        <v>1229.4413749999999</v>
      </c>
      <c r="D18" s="942">
        <f t="shared" si="1"/>
        <v>360.78462500000001</v>
      </c>
      <c r="E18" s="942">
        <f t="shared" si="2"/>
        <v>511.024</v>
      </c>
      <c r="F18" s="943">
        <v>2101.25</v>
      </c>
      <c r="G18" s="942">
        <f t="shared" si="3"/>
        <v>556.21946400000002</v>
      </c>
      <c r="H18" s="942">
        <f t="shared" si="4"/>
        <v>163.22488800000002</v>
      </c>
      <c r="I18" s="942">
        <f t="shared" si="5"/>
        <v>231.19564800000001</v>
      </c>
      <c r="J18" s="943">
        <v>950.64</v>
      </c>
      <c r="K18" s="942">
        <f t="shared" si="6"/>
        <v>0</v>
      </c>
      <c r="L18" s="942">
        <f t="shared" si="7"/>
        <v>0</v>
      </c>
      <c r="M18" s="942">
        <f t="shared" si="8"/>
        <v>0</v>
      </c>
      <c r="N18" s="943">
        <v>0</v>
      </c>
      <c r="O18" s="944">
        <f t="shared" si="9"/>
        <v>556.21946400000002</v>
      </c>
      <c r="P18" s="944">
        <f t="shared" si="9"/>
        <v>163.22488800000002</v>
      </c>
      <c r="Q18" s="944">
        <f t="shared" si="9"/>
        <v>231.19564800000001</v>
      </c>
      <c r="R18" s="943">
        <f t="shared" si="10"/>
        <v>950.64</v>
      </c>
      <c r="S18" s="944">
        <f t="shared" si="11"/>
        <v>673.22191099999986</v>
      </c>
      <c r="T18" s="944">
        <f t="shared" si="11"/>
        <v>197.55973699999998</v>
      </c>
      <c r="U18" s="944">
        <f t="shared" si="11"/>
        <v>279.828352</v>
      </c>
      <c r="V18" s="943">
        <f t="shared" si="12"/>
        <v>1150.6099999999999</v>
      </c>
      <c r="W18" s="945"/>
    </row>
    <row r="19" spans="1:37">
      <c r="A19" s="925">
        <v>4</v>
      </c>
      <c r="B19" s="113" t="s">
        <v>129</v>
      </c>
      <c r="C19" s="942">
        <f t="shared" si="0"/>
        <v>881.312726</v>
      </c>
      <c r="D19" s="942">
        <f t="shared" si="1"/>
        <v>258.624842</v>
      </c>
      <c r="E19" s="942">
        <f t="shared" si="2"/>
        <v>366.32243199999999</v>
      </c>
      <c r="F19" s="943">
        <v>1506.26</v>
      </c>
      <c r="G19" s="942">
        <f t="shared" si="3"/>
        <v>534.75214500000004</v>
      </c>
      <c r="H19" s="942">
        <f t="shared" si="4"/>
        <v>156.92521500000004</v>
      </c>
      <c r="I19" s="942">
        <f t="shared" si="5"/>
        <v>222.27264000000002</v>
      </c>
      <c r="J19" s="943">
        <v>913.95</v>
      </c>
      <c r="K19" s="942">
        <f t="shared" si="6"/>
        <v>0</v>
      </c>
      <c r="L19" s="942">
        <f t="shared" si="7"/>
        <v>0</v>
      </c>
      <c r="M19" s="942">
        <f t="shared" si="8"/>
        <v>0</v>
      </c>
      <c r="N19" s="943">
        <v>0</v>
      </c>
      <c r="O19" s="944">
        <f t="shared" si="9"/>
        <v>534.75214500000004</v>
      </c>
      <c r="P19" s="944">
        <f t="shared" si="9"/>
        <v>156.92521500000004</v>
      </c>
      <c r="Q19" s="944">
        <f t="shared" si="9"/>
        <v>222.27264000000002</v>
      </c>
      <c r="R19" s="943">
        <f t="shared" si="10"/>
        <v>913.95000000000016</v>
      </c>
      <c r="S19" s="944">
        <f>C19-O19</f>
        <v>346.56058099999996</v>
      </c>
      <c r="T19" s="944">
        <f t="shared" si="11"/>
        <v>101.69962699999996</v>
      </c>
      <c r="U19" s="944">
        <f t="shared" si="11"/>
        <v>144.04979199999997</v>
      </c>
      <c r="V19" s="943">
        <f t="shared" si="12"/>
        <v>592.30999999999995</v>
      </c>
      <c r="W19" s="945"/>
    </row>
    <row r="20" spans="1:37" s="946" customFormat="1" ht="25.5">
      <c r="A20" s="926">
        <v>5</v>
      </c>
      <c r="B20" s="112" t="s">
        <v>130</v>
      </c>
      <c r="C20" s="942">
        <f t="shared" si="0"/>
        <v>27049.992140000002</v>
      </c>
      <c r="D20" s="942">
        <f t="shared" si="1"/>
        <v>7937.9313800000018</v>
      </c>
      <c r="E20" s="942">
        <f t="shared" si="2"/>
        <v>11243.476480000001</v>
      </c>
      <c r="F20" s="943">
        <v>46231.4</v>
      </c>
      <c r="G20" s="942">
        <f t="shared" si="3"/>
        <v>3689.9624049999998</v>
      </c>
      <c r="H20" s="942">
        <f t="shared" si="4"/>
        <v>1082.8346349999999</v>
      </c>
      <c r="I20" s="942">
        <f t="shared" si="5"/>
        <v>1533.7529599999998</v>
      </c>
      <c r="J20" s="943">
        <f>4033.43+2273.12</f>
        <v>6306.5499999999993</v>
      </c>
      <c r="K20" s="942">
        <f t="shared" si="6"/>
        <v>11131.100377000001</v>
      </c>
      <c r="L20" s="942">
        <f t="shared" si="7"/>
        <v>3266.4671590000007</v>
      </c>
      <c r="M20" s="942">
        <f t="shared" si="8"/>
        <v>4626.702464</v>
      </c>
      <c r="N20" s="943">
        <f>12814.59+6209.68</f>
        <v>19024.27</v>
      </c>
      <c r="O20" s="944">
        <f t="shared" si="9"/>
        <v>14821.062782000001</v>
      </c>
      <c r="P20" s="944">
        <f t="shared" si="9"/>
        <v>4349.3017940000009</v>
      </c>
      <c r="Q20" s="944">
        <f t="shared" si="9"/>
        <v>6160.4554239999998</v>
      </c>
      <c r="R20" s="943">
        <f t="shared" si="10"/>
        <v>25330.82</v>
      </c>
      <c r="S20" s="944">
        <f t="shared" si="11"/>
        <v>12228.929358000001</v>
      </c>
      <c r="T20" s="944">
        <f t="shared" si="11"/>
        <v>3588.6295860000009</v>
      </c>
      <c r="U20" s="944">
        <f t="shared" si="11"/>
        <v>5083.0210560000014</v>
      </c>
      <c r="V20" s="943">
        <f t="shared" si="12"/>
        <v>20900.580000000002</v>
      </c>
      <c r="W20" s="945"/>
    </row>
    <row r="21" spans="1:37" s="931" customFormat="1">
      <c r="A21" s="919"/>
      <c r="B21" s="186" t="s">
        <v>92</v>
      </c>
      <c r="C21" s="943">
        <f>SUM(C16:C20)</f>
        <v>66692.407013000004</v>
      </c>
      <c r="D21" s="943">
        <f t="shared" ref="D21:V21" si="13">SUM(D16:D20)</f>
        <v>19571.160971000005</v>
      </c>
      <c r="E21" s="943">
        <f t="shared" si="13"/>
        <v>27721.062016</v>
      </c>
      <c r="F21" s="943">
        <f t="shared" si="13"/>
        <v>113984.63</v>
      </c>
      <c r="G21" s="943">
        <f t="shared" si="13"/>
        <v>15933.332031000002</v>
      </c>
      <c r="H21" s="943">
        <f t="shared" si="13"/>
        <v>4675.7017770000002</v>
      </c>
      <c r="I21" s="943">
        <f t="shared" si="13"/>
        <v>6622.7761920000003</v>
      </c>
      <c r="J21" s="943">
        <f t="shared" si="13"/>
        <v>27231.809999999998</v>
      </c>
      <c r="K21" s="943">
        <f t="shared" si="13"/>
        <v>18100.659451</v>
      </c>
      <c r="L21" s="943">
        <f t="shared" si="13"/>
        <v>5311.7129170000007</v>
      </c>
      <c r="M21" s="943">
        <f t="shared" si="13"/>
        <v>7523.6376319999999</v>
      </c>
      <c r="N21" s="943">
        <f t="shared" si="13"/>
        <v>30936.010000000002</v>
      </c>
      <c r="O21" s="943">
        <f t="shared" si="13"/>
        <v>34033.991481999998</v>
      </c>
      <c r="P21" s="943">
        <f t="shared" si="13"/>
        <v>9987.414694000001</v>
      </c>
      <c r="Q21" s="943">
        <f t="shared" si="13"/>
        <v>14146.413823999999</v>
      </c>
      <c r="R21" s="943">
        <f t="shared" si="13"/>
        <v>58167.819999999992</v>
      </c>
      <c r="S21" s="943">
        <f t="shared" si="13"/>
        <v>32658.415531000006</v>
      </c>
      <c r="T21" s="943">
        <f t="shared" si="13"/>
        <v>9583.746277000002</v>
      </c>
      <c r="U21" s="943">
        <f t="shared" si="13"/>
        <v>13574.648192000001</v>
      </c>
      <c r="V21" s="943">
        <f t="shared" si="13"/>
        <v>55816.810000000005</v>
      </c>
      <c r="W21" s="470"/>
    </row>
    <row r="22" spans="1:37" ht="25.5">
      <c r="A22" s="925"/>
      <c r="B22" s="114" t="s">
        <v>234</v>
      </c>
      <c r="C22" s="942"/>
      <c r="D22" s="942"/>
      <c r="E22" s="942"/>
      <c r="F22" s="947"/>
      <c r="G22" s="948"/>
      <c r="H22" s="948"/>
      <c r="I22" s="948"/>
      <c r="J22" s="943"/>
      <c r="K22" s="948"/>
      <c r="L22" s="948"/>
      <c r="M22" s="948"/>
      <c r="N22" s="948"/>
      <c r="O22" s="948"/>
      <c r="P22" s="948"/>
      <c r="Q22" s="948"/>
      <c r="R22" s="949"/>
      <c r="S22" s="948"/>
      <c r="T22" s="948"/>
      <c r="U22" s="948"/>
      <c r="V22" s="949"/>
    </row>
    <row r="23" spans="1:37">
      <c r="A23" s="925">
        <v>6</v>
      </c>
      <c r="B23" s="112" t="s">
        <v>184</v>
      </c>
      <c r="C23" s="942">
        <f t="shared" si="0"/>
        <v>3481.28649</v>
      </c>
      <c r="D23" s="942">
        <f t="shared" si="1"/>
        <v>1021.5978300000002</v>
      </c>
      <c r="E23" s="942">
        <f t="shared" si="2"/>
        <v>1447.01568</v>
      </c>
      <c r="F23" s="943">
        <v>5949.9</v>
      </c>
      <c r="G23" s="942">
        <f t="shared" ref="G23:G25" si="14">58.51*J23/100</f>
        <v>0</v>
      </c>
      <c r="H23" s="942">
        <f t="shared" ref="H23:H25" si="15">17.17*J23/100</f>
        <v>0</v>
      </c>
      <c r="I23" s="942">
        <f t="shared" ref="I23:I25" si="16">24.32*J23/100</f>
        <v>0</v>
      </c>
      <c r="J23" s="943">
        <v>0</v>
      </c>
      <c r="K23" s="942">
        <f t="shared" ref="K23:K25" si="17">58.51*N23/100</f>
        <v>0</v>
      </c>
      <c r="L23" s="942">
        <f t="shared" ref="L23:L25" si="18">17.17*N23/100</f>
        <v>0</v>
      </c>
      <c r="M23" s="942">
        <f t="shared" ref="M23:M25" si="19">24.32*N23/100</f>
        <v>0</v>
      </c>
      <c r="N23" s="943">
        <v>0</v>
      </c>
      <c r="O23" s="944">
        <f t="shared" ref="O23:Q25" si="20">G23+K23</f>
        <v>0</v>
      </c>
      <c r="P23" s="944">
        <f t="shared" si="20"/>
        <v>0</v>
      </c>
      <c r="Q23" s="944">
        <f t="shared" si="20"/>
        <v>0</v>
      </c>
      <c r="R23" s="943">
        <v>0</v>
      </c>
      <c r="S23" s="944">
        <f>C23-O23</f>
        <v>3481.28649</v>
      </c>
      <c r="T23" s="944">
        <f>D23-P23</f>
        <v>1021.5978300000002</v>
      </c>
      <c r="U23" s="944">
        <f>E23-Q23</f>
        <v>1447.01568</v>
      </c>
      <c r="V23" s="943">
        <f>S23+T23+U23</f>
        <v>5949.9</v>
      </c>
    </row>
    <row r="24" spans="1:37">
      <c r="A24" s="925">
        <v>7</v>
      </c>
      <c r="B24" s="113" t="s">
        <v>132</v>
      </c>
      <c r="C24" s="942">
        <f t="shared" si="0"/>
        <v>0</v>
      </c>
      <c r="D24" s="942">
        <f t="shared" si="1"/>
        <v>0</v>
      </c>
      <c r="E24" s="942">
        <f t="shared" si="2"/>
        <v>0</v>
      </c>
      <c r="F24" s="943">
        <v>0</v>
      </c>
      <c r="G24" s="942">
        <f t="shared" si="14"/>
        <v>0</v>
      </c>
      <c r="H24" s="942">
        <f t="shared" si="15"/>
        <v>0</v>
      </c>
      <c r="I24" s="942">
        <f t="shared" si="16"/>
        <v>0</v>
      </c>
      <c r="J24" s="943">
        <v>0</v>
      </c>
      <c r="K24" s="942">
        <f t="shared" si="17"/>
        <v>0</v>
      </c>
      <c r="L24" s="942">
        <f t="shared" si="18"/>
        <v>0</v>
      </c>
      <c r="M24" s="942">
        <f t="shared" si="19"/>
        <v>0</v>
      </c>
      <c r="N24" s="943">
        <v>0</v>
      </c>
      <c r="O24" s="944">
        <f t="shared" si="20"/>
        <v>0</v>
      </c>
      <c r="P24" s="944">
        <f t="shared" si="20"/>
        <v>0</v>
      </c>
      <c r="Q24" s="944">
        <f t="shared" si="20"/>
        <v>0</v>
      </c>
      <c r="R24" s="943">
        <v>0</v>
      </c>
      <c r="S24" s="944">
        <f t="shared" ref="S24:U25" si="21">C24-O24</f>
        <v>0</v>
      </c>
      <c r="T24" s="944">
        <f t="shared" si="21"/>
        <v>0</v>
      </c>
      <c r="U24" s="944">
        <f t="shared" si="21"/>
        <v>0</v>
      </c>
      <c r="V24" s="943">
        <f t="shared" ref="V24:V25" si="22">S24+T24+U24</f>
        <v>0</v>
      </c>
    </row>
    <row r="25" spans="1:37" ht="25.5">
      <c r="A25" s="925">
        <v>8</v>
      </c>
      <c r="B25" s="112" t="s">
        <v>832</v>
      </c>
      <c r="C25" s="942">
        <f t="shared" si="0"/>
        <v>1829.4321699999998</v>
      </c>
      <c r="D25" s="942">
        <f t="shared" si="1"/>
        <v>536.85439000000008</v>
      </c>
      <c r="E25" s="942">
        <f t="shared" si="2"/>
        <v>760.41343999999992</v>
      </c>
      <c r="F25" s="943">
        <v>3126.7</v>
      </c>
      <c r="G25" s="942">
        <f t="shared" si="14"/>
        <v>0</v>
      </c>
      <c r="H25" s="942">
        <f t="shared" si="15"/>
        <v>0</v>
      </c>
      <c r="I25" s="942">
        <f t="shared" si="16"/>
        <v>0</v>
      </c>
      <c r="J25" s="943">
        <v>0</v>
      </c>
      <c r="K25" s="942">
        <f t="shared" si="17"/>
        <v>0</v>
      </c>
      <c r="L25" s="942">
        <f t="shared" si="18"/>
        <v>0</v>
      </c>
      <c r="M25" s="942">
        <f t="shared" si="19"/>
        <v>0</v>
      </c>
      <c r="N25" s="943">
        <v>0</v>
      </c>
      <c r="O25" s="944">
        <f t="shared" si="20"/>
        <v>0</v>
      </c>
      <c r="P25" s="944">
        <f t="shared" si="20"/>
        <v>0</v>
      </c>
      <c r="Q25" s="944">
        <f t="shared" si="20"/>
        <v>0</v>
      </c>
      <c r="R25" s="943">
        <v>0</v>
      </c>
      <c r="S25" s="944">
        <f t="shared" si="21"/>
        <v>1829.4321699999998</v>
      </c>
      <c r="T25" s="944">
        <f t="shared" si="21"/>
        <v>536.85439000000008</v>
      </c>
      <c r="U25" s="944">
        <f t="shared" si="21"/>
        <v>760.41343999999992</v>
      </c>
      <c r="V25" s="943">
        <f t="shared" si="22"/>
        <v>3126.7</v>
      </c>
    </row>
    <row r="26" spans="1:37" s="15" customFormat="1">
      <c r="A26" s="26"/>
      <c r="B26" s="113" t="s">
        <v>92</v>
      </c>
      <c r="C26" s="943">
        <f>C23+C24+C25</f>
        <v>5310.7186599999995</v>
      </c>
      <c r="D26" s="943">
        <f t="shared" ref="D26:E26" si="23">D23+D24+D25</f>
        <v>1558.4522200000001</v>
      </c>
      <c r="E26" s="943">
        <f t="shared" si="23"/>
        <v>2207.4291199999998</v>
      </c>
      <c r="F26" s="943">
        <f>F23+F24+F25</f>
        <v>9076.5999999999985</v>
      </c>
      <c r="G26" s="943">
        <f t="shared" ref="G26:V26" si="24">G23+G24+G25</f>
        <v>0</v>
      </c>
      <c r="H26" s="943">
        <f t="shared" si="24"/>
        <v>0</v>
      </c>
      <c r="I26" s="943">
        <f t="shared" si="24"/>
        <v>0</v>
      </c>
      <c r="J26" s="943">
        <f t="shared" si="24"/>
        <v>0</v>
      </c>
      <c r="K26" s="943">
        <f t="shared" si="24"/>
        <v>0</v>
      </c>
      <c r="L26" s="943">
        <f t="shared" si="24"/>
        <v>0</v>
      </c>
      <c r="M26" s="943">
        <f t="shared" si="24"/>
        <v>0</v>
      </c>
      <c r="N26" s="943">
        <f t="shared" si="24"/>
        <v>0</v>
      </c>
      <c r="O26" s="943">
        <f t="shared" si="24"/>
        <v>0</v>
      </c>
      <c r="P26" s="943">
        <f t="shared" si="24"/>
        <v>0</v>
      </c>
      <c r="Q26" s="943">
        <f t="shared" si="24"/>
        <v>0</v>
      </c>
      <c r="R26" s="943">
        <f t="shared" si="24"/>
        <v>0</v>
      </c>
      <c r="S26" s="943">
        <f t="shared" si="24"/>
        <v>5310.7186599999995</v>
      </c>
      <c r="T26" s="943">
        <f t="shared" si="24"/>
        <v>1558.4522200000001</v>
      </c>
      <c r="U26" s="943">
        <f t="shared" si="24"/>
        <v>2207.4291199999998</v>
      </c>
      <c r="V26" s="943">
        <f t="shared" si="24"/>
        <v>9076.5999999999985</v>
      </c>
    </row>
    <row r="27" spans="1:37" s="15" customFormat="1">
      <c r="A27" s="26"/>
      <c r="B27" s="113" t="s">
        <v>38</v>
      </c>
      <c r="C27" s="943">
        <f t="shared" si="0"/>
        <v>72003.125673000002</v>
      </c>
      <c r="D27" s="943">
        <f t="shared" si="1"/>
        <v>21129.613191000004</v>
      </c>
      <c r="E27" s="943">
        <f t="shared" si="2"/>
        <v>29928.491136000004</v>
      </c>
      <c r="F27" s="943">
        <f>F21+F26</f>
        <v>123061.23000000001</v>
      </c>
      <c r="G27" s="943">
        <f t="shared" ref="G27:V27" si="25">G21+G26</f>
        <v>15933.332031000002</v>
      </c>
      <c r="H27" s="943">
        <f t="shared" si="25"/>
        <v>4675.7017770000002</v>
      </c>
      <c r="I27" s="943">
        <f t="shared" si="25"/>
        <v>6622.7761920000003</v>
      </c>
      <c r="J27" s="943">
        <f t="shared" si="25"/>
        <v>27231.809999999998</v>
      </c>
      <c r="K27" s="943">
        <f t="shared" si="25"/>
        <v>18100.659451</v>
      </c>
      <c r="L27" s="943">
        <f t="shared" si="25"/>
        <v>5311.7129170000007</v>
      </c>
      <c r="M27" s="943">
        <f t="shared" si="25"/>
        <v>7523.6376319999999</v>
      </c>
      <c r="N27" s="943">
        <f t="shared" si="25"/>
        <v>30936.010000000002</v>
      </c>
      <c r="O27" s="943">
        <f t="shared" si="25"/>
        <v>34033.991481999998</v>
      </c>
      <c r="P27" s="943">
        <f t="shared" si="25"/>
        <v>9987.414694000001</v>
      </c>
      <c r="Q27" s="943">
        <f t="shared" si="25"/>
        <v>14146.413823999999</v>
      </c>
      <c r="R27" s="943">
        <f t="shared" si="25"/>
        <v>58167.819999999992</v>
      </c>
      <c r="S27" s="943">
        <f t="shared" si="25"/>
        <v>37969.134191000005</v>
      </c>
      <c r="T27" s="943">
        <f t="shared" si="25"/>
        <v>11142.198497000001</v>
      </c>
      <c r="U27" s="943">
        <f t="shared" si="25"/>
        <v>15782.077312000001</v>
      </c>
      <c r="V27" s="943">
        <f t="shared" si="25"/>
        <v>64893.41</v>
      </c>
    </row>
    <row r="29" spans="1:37" ht="25.5" customHeight="1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S29" s="1013" t="s">
        <v>13</v>
      </c>
      <c r="T29" s="1013"/>
      <c r="U29" s="1013"/>
      <c r="V29" s="1013"/>
      <c r="W29" s="931"/>
      <c r="X29" s="931"/>
      <c r="Y29" s="931"/>
      <c r="Z29" s="931"/>
      <c r="AA29" s="931"/>
      <c r="AE29" s="931"/>
      <c r="AF29" s="931"/>
    </row>
    <row r="30" spans="1:37" ht="12.75" customHeight="1">
      <c r="B30" s="929"/>
      <c r="C30" s="929"/>
      <c r="D30" s="929"/>
      <c r="E30" s="929"/>
      <c r="F30" s="929"/>
      <c r="G30" s="929"/>
      <c r="H30" s="929"/>
      <c r="I30" s="929"/>
      <c r="J30" s="929"/>
      <c r="K30" s="929"/>
      <c r="L30" s="929"/>
      <c r="M30" s="929"/>
      <c r="N30" s="929"/>
      <c r="O30" s="929"/>
      <c r="P30" s="1013" t="s">
        <v>14</v>
      </c>
      <c r="Q30" s="1013"/>
      <c r="R30" s="1013"/>
      <c r="S30" s="1013"/>
      <c r="T30" s="1013"/>
      <c r="U30" s="1013"/>
      <c r="V30" s="1013"/>
      <c r="W30" s="929"/>
      <c r="X30" s="929"/>
      <c r="Y30" s="929"/>
      <c r="Z30" s="929"/>
      <c r="AA30" s="929"/>
      <c r="AB30" s="929"/>
      <c r="AC30" s="929"/>
      <c r="AD30" s="929"/>
      <c r="AE30" s="931"/>
      <c r="AF30" s="931"/>
    </row>
    <row r="31" spans="1:37" ht="12.75" customHeight="1">
      <c r="B31" s="929"/>
      <c r="C31" s="929"/>
      <c r="D31" s="929"/>
      <c r="E31" s="929"/>
      <c r="F31" s="929"/>
      <c r="G31" s="929"/>
      <c r="H31" s="929"/>
      <c r="I31" s="929"/>
      <c r="J31" s="929"/>
      <c r="K31" s="929"/>
      <c r="L31" s="929"/>
      <c r="M31" s="929"/>
      <c r="N31" s="929"/>
      <c r="O31" s="929"/>
      <c r="P31" s="929"/>
      <c r="Q31" s="1013" t="s">
        <v>1121</v>
      </c>
      <c r="R31" s="1013"/>
      <c r="S31" s="1013"/>
      <c r="T31" s="1013"/>
      <c r="U31" s="1013"/>
      <c r="V31" s="1013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8"/>
      <c r="AJ31" s="928"/>
      <c r="AK31" s="928"/>
    </row>
    <row r="32" spans="1:37">
      <c r="A32" s="932"/>
      <c r="B32" s="932"/>
      <c r="C32" s="932"/>
      <c r="D32" s="932"/>
      <c r="E32" s="932"/>
      <c r="F32" s="932"/>
      <c r="G32" s="932"/>
      <c r="H32" s="932"/>
      <c r="I32" s="932"/>
      <c r="J32" s="932"/>
      <c r="K32" s="932"/>
      <c r="L32" s="932"/>
      <c r="M32" s="932"/>
      <c r="N32" s="932"/>
      <c r="O32" s="932"/>
      <c r="P32" s="932"/>
      <c r="Q32" s="932"/>
      <c r="R32" s="932"/>
      <c r="S32" s="932" t="s">
        <v>85</v>
      </c>
      <c r="T32" s="932"/>
      <c r="U32" s="932"/>
      <c r="V32" s="932"/>
      <c r="W32" s="932"/>
      <c r="X32" s="932"/>
      <c r="Y32" s="932"/>
      <c r="Z32" s="932"/>
      <c r="AA32" s="950"/>
      <c r="AB32" s="950"/>
      <c r="AC32" s="950"/>
      <c r="AD32" s="950"/>
      <c r="AE32" s="15"/>
      <c r="AF32" s="15"/>
    </row>
  </sheetData>
  <mergeCells count="19">
    <mergeCell ref="G2:O2"/>
    <mergeCell ref="A3:U3"/>
    <mergeCell ref="A4:U4"/>
    <mergeCell ref="A6:U6"/>
    <mergeCell ref="A8:B8"/>
    <mergeCell ref="A11:A12"/>
    <mergeCell ref="B11:B12"/>
    <mergeCell ref="C11:F12"/>
    <mergeCell ref="G11:R11"/>
    <mergeCell ref="S11:V12"/>
    <mergeCell ref="G12:J12"/>
    <mergeCell ref="K12:N12"/>
    <mergeCell ref="O12:R12"/>
    <mergeCell ref="Y17:AB17"/>
    <mergeCell ref="S29:V29"/>
    <mergeCell ref="P30:V30"/>
    <mergeCell ref="Q31:V31"/>
    <mergeCell ref="AB10:AD10"/>
    <mergeCell ref="U10:V10"/>
  </mergeCells>
  <printOptions horizontalCentered="1"/>
  <pageMargins left="0.17" right="0.17" top="0.23622047244094491" bottom="0" header="0.31496062992125984" footer="0.31496062992125984"/>
  <pageSetup paperSize="9" scale="71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SheetLayoutView="80" workbookViewId="0">
      <selection activeCell="H65" sqref="H65"/>
    </sheetView>
  </sheetViews>
  <sheetFormatPr defaultRowHeight="12.75"/>
  <cols>
    <col min="1" max="1" width="7.85546875" customWidth="1"/>
    <col min="2" max="2" width="21.85546875" customWidth="1"/>
    <col min="4" max="4" width="1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>
      <c r="A1" s="1080" t="s">
        <v>0</v>
      </c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65" t="s">
        <v>517</v>
      </c>
    </row>
    <row r="2" spans="1:15" ht="21">
      <c r="A2" s="1081" t="s">
        <v>734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  <c r="L2" s="1081"/>
      <c r="M2" s="1081"/>
      <c r="N2" s="1081"/>
      <c r="O2" s="1081"/>
    </row>
    <row r="3" spans="1:15" ht="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5" ht="18">
      <c r="A4" s="1080" t="s">
        <v>516</v>
      </c>
      <c r="B4" s="1080"/>
      <c r="C4" s="1080"/>
      <c r="D4" s="1080"/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</row>
    <row r="5" spans="1:15" ht="15">
      <c r="A5" s="139" t="s">
        <v>999</v>
      </c>
      <c r="B5" s="139"/>
      <c r="C5" s="139"/>
      <c r="D5" s="139"/>
      <c r="E5" s="139"/>
      <c r="F5" s="139"/>
      <c r="G5" s="139"/>
      <c r="H5" s="139"/>
      <c r="I5" s="139"/>
      <c r="J5" s="139"/>
      <c r="K5" s="138"/>
      <c r="M5" s="1286" t="s">
        <v>814</v>
      </c>
      <c r="N5" s="1286"/>
      <c r="O5" s="1286"/>
    </row>
    <row r="6" spans="1:15" ht="44.25" customHeight="1">
      <c r="A6" s="1247" t="s">
        <v>2</v>
      </c>
      <c r="B6" s="1247" t="s">
        <v>3</v>
      </c>
      <c r="C6" s="1247" t="s">
        <v>305</v>
      </c>
      <c r="D6" s="1262" t="s">
        <v>306</v>
      </c>
      <c r="E6" s="1262" t="s">
        <v>307</v>
      </c>
      <c r="F6" s="1262" t="s">
        <v>308</v>
      </c>
      <c r="G6" s="1262" t="s">
        <v>309</v>
      </c>
      <c r="H6" s="1247" t="s">
        <v>310</v>
      </c>
      <c r="I6" s="1247"/>
      <c r="J6" s="1247" t="s">
        <v>311</v>
      </c>
      <c r="K6" s="1247"/>
      <c r="L6" s="1247" t="s">
        <v>312</v>
      </c>
      <c r="M6" s="1247"/>
      <c r="N6" s="1247" t="s">
        <v>313</v>
      </c>
      <c r="O6" s="1247"/>
    </row>
    <row r="7" spans="1:15" ht="54" customHeight="1">
      <c r="A7" s="1247"/>
      <c r="B7" s="1247"/>
      <c r="C7" s="1247"/>
      <c r="D7" s="1263"/>
      <c r="E7" s="1263"/>
      <c r="F7" s="1263"/>
      <c r="G7" s="1263"/>
      <c r="H7" s="161" t="s">
        <v>314</v>
      </c>
      <c r="I7" s="161" t="s">
        <v>315</v>
      </c>
      <c r="J7" s="161" t="s">
        <v>314</v>
      </c>
      <c r="K7" s="161" t="s">
        <v>315</v>
      </c>
      <c r="L7" s="161" t="s">
        <v>314</v>
      </c>
      <c r="M7" s="161" t="s">
        <v>315</v>
      </c>
      <c r="N7" s="161" t="s">
        <v>314</v>
      </c>
      <c r="O7" s="161" t="s">
        <v>315</v>
      </c>
    </row>
    <row r="8" spans="1:15" ht="15">
      <c r="A8" s="142" t="s">
        <v>260</v>
      </c>
      <c r="B8" s="142" t="s">
        <v>261</v>
      </c>
      <c r="C8" s="142" t="s">
        <v>262</v>
      </c>
      <c r="D8" s="142" t="s">
        <v>263</v>
      </c>
      <c r="E8" s="142" t="s">
        <v>264</v>
      </c>
      <c r="F8" s="142" t="s">
        <v>265</v>
      </c>
      <c r="G8" s="142" t="s">
        <v>266</v>
      </c>
      <c r="H8" s="142" t="s">
        <v>267</v>
      </c>
      <c r="I8" s="142" t="s">
        <v>286</v>
      </c>
      <c r="J8" s="142" t="s">
        <v>287</v>
      </c>
      <c r="K8" s="142" t="s">
        <v>288</v>
      </c>
      <c r="L8" s="142" t="s">
        <v>316</v>
      </c>
      <c r="M8" s="142" t="s">
        <v>317</v>
      </c>
      <c r="N8" s="142" t="s">
        <v>318</v>
      </c>
      <c r="O8" s="142" t="s">
        <v>319</v>
      </c>
    </row>
    <row r="9" spans="1:15" ht="15">
      <c r="A9" s="70">
        <v>1</v>
      </c>
      <c r="B9" s="243" t="s">
        <v>875</v>
      </c>
      <c r="C9" s="286">
        <v>0</v>
      </c>
      <c r="D9" s="286">
        <v>0</v>
      </c>
      <c r="E9" s="286">
        <v>0</v>
      </c>
      <c r="F9" s="286">
        <v>0</v>
      </c>
      <c r="G9" s="286">
        <v>0</v>
      </c>
      <c r="H9" s="339">
        <v>0</v>
      </c>
      <c r="I9" s="339">
        <v>0</v>
      </c>
      <c r="J9" s="339">
        <v>0</v>
      </c>
      <c r="K9" s="339">
        <v>0</v>
      </c>
      <c r="L9" s="339">
        <v>0</v>
      </c>
      <c r="M9" s="339">
        <v>0</v>
      </c>
      <c r="N9" s="339">
        <v>0</v>
      </c>
      <c r="O9" s="339">
        <v>0</v>
      </c>
    </row>
    <row r="10" spans="1:15" ht="15">
      <c r="A10" s="70">
        <v>2</v>
      </c>
      <c r="B10" s="243" t="s">
        <v>876</v>
      </c>
      <c r="C10" s="286">
        <v>0</v>
      </c>
      <c r="D10" s="286">
        <v>0</v>
      </c>
      <c r="E10" s="286">
        <v>0</v>
      </c>
      <c r="F10" s="286">
        <v>0</v>
      </c>
      <c r="G10" s="286">
        <v>0</v>
      </c>
      <c r="H10" s="339">
        <v>0</v>
      </c>
      <c r="I10" s="339">
        <v>0</v>
      </c>
      <c r="J10" s="339">
        <v>0</v>
      </c>
      <c r="K10" s="339">
        <v>0</v>
      </c>
      <c r="L10" s="339">
        <v>0</v>
      </c>
      <c r="M10" s="339">
        <v>0</v>
      </c>
      <c r="N10" s="339">
        <v>0</v>
      </c>
      <c r="O10" s="339">
        <v>0</v>
      </c>
    </row>
    <row r="11" spans="1:15" ht="15">
      <c r="A11" s="70">
        <v>3</v>
      </c>
      <c r="B11" s="243" t="s">
        <v>877</v>
      </c>
      <c r="C11" s="286">
        <v>0</v>
      </c>
      <c r="D11" s="286">
        <v>0</v>
      </c>
      <c r="E11" s="286">
        <v>0</v>
      </c>
      <c r="F11" s="286">
        <v>0</v>
      </c>
      <c r="G11" s="286">
        <v>0</v>
      </c>
      <c r="H11" s="339">
        <v>0</v>
      </c>
      <c r="I11" s="339">
        <v>0</v>
      </c>
      <c r="J11" s="339">
        <v>0</v>
      </c>
      <c r="K11" s="339">
        <v>0</v>
      </c>
      <c r="L11" s="339">
        <v>0</v>
      </c>
      <c r="M11" s="339">
        <v>0</v>
      </c>
      <c r="N11" s="339">
        <v>0</v>
      </c>
      <c r="O11" s="339">
        <v>0</v>
      </c>
    </row>
    <row r="12" spans="1:15" ht="15">
      <c r="A12" s="70">
        <v>4</v>
      </c>
      <c r="B12" s="243" t="s">
        <v>878</v>
      </c>
      <c r="C12" s="286">
        <v>0</v>
      </c>
      <c r="D12" s="286">
        <v>0</v>
      </c>
      <c r="E12" s="286">
        <v>0</v>
      </c>
      <c r="F12" s="286">
        <v>0</v>
      </c>
      <c r="G12" s="286">
        <v>0</v>
      </c>
      <c r="H12" s="339">
        <v>0</v>
      </c>
      <c r="I12" s="339">
        <v>0</v>
      </c>
      <c r="J12" s="339">
        <v>0</v>
      </c>
      <c r="K12" s="339">
        <v>0</v>
      </c>
      <c r="L12" s="339">
        <v>0</v>
      </c>
      <c r="M12" s="339">
        <v>0</v>
      </c>
      <c r="N12" s="339">
        <v>0</v>
      </c>
      <c r="O12" s="339">
        <v>0</v>
      </c>
    </row>
    <row r="13" spans="1:15" ht="15">
      <c r="A13" s="70">
        <v>5</v>
      </c>
      <c r="B13" s="243" t="s">
        <v>879</v>
      </c>
      <c r="C13" s="286">
        <v>0</v>
      </c>
      <c r="D13" s="286">
        <v>0</v>
      </c>
      <c r="E13" s="286">
        <v>0</v>
      </c>
      <c r="F13" s="286">
        <v>0</v>
      </c>
      <c r="G13" s="286">
        <v>0</v>
      </c>
      <c r="H13" s="339">
        <v>0</v>
      </c>
      <c r="I13" s="339">
        <v>0</v>
      </c>
      <c r="J13" s="339">
        <v>0</v>
      </c>
      <c r="K13" s="339">
        <v>0</v>
      </c>
      <c r="L13" s="339">
        <v>0</v>
      </c>
      <c r="M13" s="339">
        <v>0</v>
      </c>
      <c r="N13" s="339">
        <v>0</v>
      </c>
      <c r="O13" s="339">
        <v>0</v>
      </c>
    </row>
    <row r="14" spans="1:15" ht="15">
      <c r="A14" s="70">
        <v>6</v>
      </c>
      <c r="B14" s="243" t="s">
        <v>880</v>
      </c>
      <c r="C14" s="286">
        <v>0</v>
      </c>
      <c r="D14" s="286">
        <v>0</v>
      </c>
      <c r="E14" s="286">
        <v>0</v>
      </c>
      <c r="F14" s="286">
        <v>0</v>
      </c>
      <c r="G14" s="286">
        <v>0</v>
      </c>
      <c r="H14" s="339">
        <v>0</v>
      </c>
      <c r="I14" s="339">
        <v>0</v>
      </c>
      <c r="J14" s="339">
        <v>0</v>
      </c>
      <c r="K14" s="339">
        <v>0</v>
      </c>
      <c r="L14" s="339">
        <v>0</v>
      </c>
      <c r="M14" s="339">
        <v>0</v>
      </c>
      <c r="N14" s="339">
        <v>0</v>
      </c>
      <c r="O14" s="339">
        <v>0</v>
      </c>
    </row>
    <row r="15" spans="1:15">
      <c r="A15" s="70">
        <v>7</v>
      </c>
      <c r="B15" s="243" t="s">
        <v>881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279">
        <v>0</v>
      </c>
      <c r="I15" s="279">
        <v>0</v>
      </c>
      <c r="J15" s="279">
        <v>0</v>
      </c>
      <c r="K15" s="279">
        <v>0</v>
      </c>
      <c r="L15" s="279">
        <v>0</v>
      </c>
      <c r="M15" s="279">
        <v>0</v>
      </c>
      <c r="N15" s="279">
        <v>0</v>
      </c>
      <c r="O15" s="279">
        <v>0</v>
      </c>
    </row>
    <row r="16" spans="1:15">
      <c r="A16" s="70">
        <v>8</v>
      </c>
      <c r="B16" s="243" t="s">
        <v>882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279">
        <v>0</v>
      </c>
      <c r="I16" s="279">
        <v>0</v>
      </c>
      <c r="J16" s="279">
        <v>0</v>
      </c>
      <c r="K16" s="279">
        <v>0</v>
      </c>
      <c r="L16" s="279">
        <v>0</v>
      </c>
      <c r="M16" s="279">
        <v>0</v>
      </c>
      <c r="N16" s="279">
        <v>0</v>
      </c>
      <c r="O16" s="279">
        <v>0</v>
      </c>
    </row>
    <row r="17" spans="1:15">
      <c r="A17" s="70">
        <v>9</v>
      </c>
      <c r="B17" s="243" t="s">
        <v>883</v>
      </c>
      <c r="C17" s="9">
        <v>2</v>
      </c>
      <c r="D17" s="9" t="s">
        <v>996</v>
      </c>
      <c r="E17" s="9">
        <v>549</v>
      </c>
      <c r="F17" s="9">
        <v>41081</v>
      </c>
      <c r="G17" s="9">
        <v>40</v>
      </c>
      <c r="H17" s="279">
        <v>359.07</v>
      </c>
      <c r="I17" s="279">
        <v>359.07</v>
      </c>
      <c r="J17" s="279">
        <v>155.09</v>
      </c>
      <c r="K17" s="279">
        <v>281.17</v>
      </c>
      <c r="L17" s="279">
        <v>281.17</v>
      </c>
      <c r="M17" s="279">
        <v>281.17</v>
      </c>
      <c r="N17" s="279">
        <v>2.69</v>
      </c>
      <c r="O17" s="279">
        <v>2.69</v>
      </c>
    </row>
    <row r="18" spans="1:15" ht="38.25">
      <c r="A18" s="70"/>
      <c r="B18" s="243"/>
      <c r="C18" s="9"/>
      <c r="D18" s="245" t="s">
        <v>971</v>
      </c>
      <c r="E18" s="9">
        <v>387</v>
      </c>
      <c r="F18" s="9">
        <v>2422</v>
      </c>
      <c r="G18" s="9">
        <v>40</v>
      </c>
      <c r="H18" s="279">
        <v>300.24</v>
      </c>
      <c r="I18" s="279">
        <v>300.24</v>
      </c>
      <c r="J18" s="279">
        <v>136.12</v>
      </c>
      <c r="K18" s="279">
        <v>136.12</v>
      </c>
      <c r="L18" s="279">
        <v>123.74</v>
      </c>
      <c r="M18" s="279">
        <v>123.74</v>
      </c>
      <c r="N18" s="279">
        <v>2.25</v>
      </c>
      <c r="O18" s="279">
        <v>2.25</v>
      </c>
    </row>
    <row r="19" spans="1:15">
      <c r="A19" s="70">
        <v>10</v>
      </c>
      <c r="B19" s="243" t="s">
        <v>884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279">
        <v>0</v>
      </c>
      <c r="I19" s="279">
        <v>0</v>
      </c>
      <c r="J19" s="279">
        <v>0</v>
      </c>
      <c r="K19" s="279">
        <v>0</v>
      </c>
      <c r="L19" s="279">
        <v>0</v>
      </c>
      <c r="M19" s="279">
        <v>0</v>
      </c>
      <c r="N19" s="279">
        <v>0</v>
      </c>
      <c r="O19" s="279">
        <v>0</v>
      </c>
    </row>
    <row r="20" spans="1:15">
      <c r="A20" s="70">
        <v>11</v>
      </c>
      <c r="B20" s="243" t="s">
        <v>885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279">
        <v>0</v>
      </c>
      <c r="I20" s="279">
        <v>0</v>
      </c>
      <c r="J20" s="279">
        <v>0</v>
      </c>
      <c r="K20" s="279">
        <v>0</v>
      </c>
      <c r="L20" s="279">
        <v>0</v>
      </c>
      <c r="M20" s="279">
        <v>0</v>
      </c>
      <c r="N20" s="279">
        <v>0</v>
      </c>
      <c r="O20" s="279">
        <v>0</v>
      </c>
    </row>
    <row r="21" spans="1:15">
      <c r="A21" s="70">
        <v>12</v>
      </c>
      <c r="B21" s="243" t="s">
        <v>886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279">
        <v>0</v>
      </c>
      <c r="I21" s="279">
        <v>0</v>
      </c>
      <c r="J21" s="279">
        <v>0</v>
      </c>
      <c r="K21" s="279">
        <v>0</v>
      </c>
      <c r="L21" s="279">
        <v>0</v>
      </c>
      <c r="M21" s="279">
        <v>0</v>
      </c>
      <c r="N21" s="279">
        <v>0</v>
      </c>
      <c r="O21" s="279">
        <v>0</v>
      </c>
    </row>
    <row r="22" spans="1:15">
      <c r="A22" s="70">
        <v>13</v>
      </c>
      <c r="B22" s="243" t="s">
        <v>887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279">
        <v>0</v>
      </c>
      <c r="I22" s="279">
        <v>0</v>
      </c>
      <c r="J22" s="279">
        <v>0</v>
      </c>
      <c r="K22" s="279">
        <v>0</v>
      </c>
      <c r="L22" s="279">
        <v>0</v>
      </c>
      <c r="M22" s="279">
        <v>0</v>
      </c>
      <c r="N22" s="279">
        <v>0</v>
      </c>
      <c r="O22" s="279">
        <v>0</v>
      </c>
    </row>
    <row r="23" spans="1:15">
      <c r="A23" s="70">
        <v>14</v>
      </c>
      <c r="B23" s="243" t="s">
        <v>888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279">
        <v>0</v>
      </c>
      <c r="I23" s="279">
        <v>0</v>
      </c>
      <c r="J23" s="279">
        <v>0</v>
      </c>
      <c r="K23" s="279">
        <v>0</v>
      </c>
      <c r="L23" s="279">
        <v>0</v>
      </c>
      <c r="M23" s="279">
        <v>0</v>
      </c>
      <c r="N23" s="279">
        <v>0</v>
      </c>
      <c r="O23" s="279">
        <v>0</v>
      </c>
    </row>
    <row r="24" spans="1:15">
      <c r="A24" s="70">
        <v>15</v>
      </c>
      <c r="B24" s="243" t="s">
        <v>889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279">
        <v>0</v>
      </c>
      <c r="I24" s="279">
        <v>0</v>
      </c>
      <c r="J24" s="279">
        <v>0</v>
      </c>
      <c r="K24" s="279">
        <v>0</v>
      </c>
      <c r="L24" s="279">
        <v>0</v>
      </c>
      <c r="M24" s="279">
        <v>0</v>
      </c>
      <c r="N24" s="279">
        <v>0</v>
      </c>
      <c r="O24" s="279">
        <v>0</v>
      </c>
    </row>
    <row r="25" spans="1:15">
      <c r="A25" s="70">
        <v>16</v>
      </c>
      <c r="B25" s="243" t="s">
        <v>890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279">
        <v>0</v>
      </c>
      <c r="I25" s="279">
        <v>0</v>
      </c>
      <c r="J25" s="279">
        <v>0</v>
      </c>
      <c r="K25" s="279">
        <v>0</v>
      </c>
      <c r="L25" s="279">
        <v>0</v>
      </c>
      <c r="M25" s="279">
        <v>0</v>
      </c>
      <c r="N25" s="279">
        <v>0</v>
      </c>
      <c r="O25" s="279">
        <v>0</v>
      </c>
    </row>
    <row r="26" spans="1:15">
      <c r="A26" s="70">
        <v>17</v>
      </c>
      <c r="B26" s="243" t="s">
        <v>891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279">
        <v>0</v>
      </c>
      <c r="I26" s="279">
        <v>0</v>
      </c>
      <c r="J26" s="279">
        <v>0</v>
      </c>
      <c r="K26" s="279">
        <v>0</v>
      </c>
      <c r="L26" s="279">
        <v>0</v>
      </c>
      <c r="M26" s="279">
        <v>0</v>
      </c>
      <c r="N26" s="279">
        <v>0</v>
      </c>
      <c r="O26" s="279">
        <v>0</v>
      </c>
    </row>
    <row r="27" spans="1:15">
      <c r="A27" s="70">
        <v>18</v>
      </c>
      <c r="B27" s="243" t="s">
        <v>892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279">
        <v>0</v>
      </c>
      <c r="I27" s="279">
        <v>0</v>
      </c>
      <c r="J27" s="279">
        <v>0</v>
      </c>
      <c r="K27" s="279">
        <v>0</v>
      </c>
      <c r="L27" s="279">
        <v>0</v>
      </c>
      <c r="M27" s="279">
        <v>0</v>
      </c>
      <c r="N27" s="279">
        <v>0</v>
      </c>
      <c r="O27" s="279">
        <v>0</v>
      </c>
    </row>
    <row r="28" spans="1:15" ht="38.25">
      <c r="A28" s="70">
        <v>19</v>
      </c>
      <c r="B28" s="243" t="s">
        <v>893</v>
      </c>
      <c r="C28" s="9">
        <v>1</v>
      </c>
      <c r="D28" s="245" t="s">
        <v>946</v>
      </c>
      <c r="E28" s="9">
        <v>542</v>
      </c>
      <c r="F28" s="9">
        <v>36853</v>
      </c>
      <c r="G28" s="9">
        <v>20</v>
      </c>
      <c r="H28" s="279">
        <v>487.63</v>
      </c>
      <c r="I28" s="279">
        <v>487.63</v>
      </c>
      <c r="J28" s="279">
        <v>491.72</v>
      </c>
      <c r="K28" s="279">
        <v>491.72</v>
      </c>
      <c r="L28" s="279">
        <v>0</v>
      </c>
      <c r="M28" s="279">
        <v>0</v>
      </c>
      <c r="N28" s="279">
        <v>3.6572249999999999</v>
      </c>
      <c r="O28" s="279">
        <v>3.66</v>
      </c>
    </row>
    <row r="29" spans="1:15">
      <c r="A29" s="70">
        <v>20</v>
      </c>
      <c r="B29" s="243" t="s">
        <v>894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279">
        <v>0</v>
      </c>
      <c r="I29" s="279">
        <v>0</v>
      </c>
      <c r="J29" s="279">
        <v>0</v>
      </c>
      <c r="K29" s="279">
        <v>0</v>
      </c>
      <c r="L29" s="279">
        <v>0</v>
      </c>
      <c r="M29" s="279">
        <v>0</v>
      </c>
      <c r="N29" s="279">
        <v>0</v>
      </c>
      <c r="O29" s="279">
        <v>0</v>
      </c>
    </row>
    <row r="30" spans="1:15">
      <c r="A30" s="70">
        <v>21</v>
      </c>
      <c r="B30" s="243" t="s">
        <v>895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279">
        <v>0</v>
      </c>
      <c r="I30" s="279">
        <v>0</v>
      </c>
      <c r="J30" s="279">
        <v>0</v>
      </c>
      <c r="K30" s="279">
        <v>0</v>
      </c>
      <c r="L30" s="279">
        <v>0</v>
      </c>
      <c r="M30" s="279">
        <v>0</v>
      </c>
      <c r="N30" s="279">
        <v>0</v>
      </c>
      <c r="O30" s="279">
        <v>0</v>
      </c>
    </row>
    <row r="31" spans="1:15">
      <c r="A31" s="70">
        <v>22</v>
      </c>
      <c r="B31" s="243" t="s">
        <v>896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279">
        <v>0</v>
      </c>
      <c r="I31" s="279">
        <v>0</v>
      </c>
      <c r="J31" s="279">
        <v>0</v>
      </c>
      <c r="K31" s="279">
        <v>0</v>
      </c>
      <c r="L31" s="279">
        <v>0</v>
      </c>
      <c r="M31" s="279">
        <v>0</v>
      </c>
      <c r="N31" s="279">
        <v>0</v>
      </c>
      <c r="O31" s="279">
        <v>0</v>
      </c>
    </row>
    <row r="32" spans="1:15" ht="38.25">
      <c r="A32" s="70">
        <v>23</v>
      </c>
      <c r="B32" s="243" t="s">
        <v>897</v>
      </c>
      <c r="C32" s="9">
        <v>1</v>
      </c>
      <c r="D32" s="245" t="s">
        <v>971</v>
      </c>
      <c r="E32" s="9">
        <v>203</v>
      </c>
      <c r="F32" s="9">
        <v>21609</v>
      </c>
      <c r="G32" s="9">
        <v>20</v>
      </c>
      <c r="H32" s="279">
        <v>255.7</v>
      </c>
      <c r="I32" s="279">
        <v>299.82</v>
      </c>
      <c r="J32" s="279">
        <v>117.33</v>
      </c>
      <c r="K32" s="279">
        <v>134.22</v>
      </c>
      <c r="L32" s="279">
        <v>0</v>
      </c>
      <c r="M32" s="279">
        <v>0</v>
      </c>
      <c r="N32" s="279">
        <v>1.9177500000000001</v>
      </c>
      <c r="O32" s="279">
        <v>2.24865</v>
      </c>
    </row>
    <row r="33" spans="1:15">
      <c r="A33" s="70">
        <v>24</v>
      </c>
      <c r="B33" s="243" t="s">
        <v>898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279">
        <v>0</v>
      </c>
      <c r="I33" s="279">
        <v>0</v>
      </c>
      <c r="J33" s="279">
        <v>0</v>
      </c>
      <c r="K33" s="279">
        <v>0</v>
      </c>
      <c r="L33" s="279">
        <v>0</v>
      </c>
      <c r="M33" s="279">
        <v>0</v>
      </c>
      <c r="N33" s="279">
        <v>0</v>
      </c>
      <c r="O33" s="279">
        <v>0</v>
      </c>
    </row>
    <row r="34" spans="1:15">
      <c r="A34" s="70">
        <v>25</v>
      </c>
      <c r="B34" s="243" t="s">
        <v>899</v>
      </c>
      <c r="C34" s="9"/>
      <c r="D34" s="9"/>
      <c r="E34" s="9"/>
      <c r="F34" s="9"/>
      <c r="G34" s="9"/>
      <c r="H34" s="279">
        <v>0</v>
      </c>
      <c r="I34" s="279">
        <v>0</v>
      </c>
      <c r="J34" s="279">
        <v>0</v>
      </c>
      <c r="K34" s="279">
        <v>0</v>
      </c>
      <c r="L34" s="279">
        <v>0</v>
      </c>
      <c r="M34" s="279">
        <v>0</v>
      </c>
      <c r="N34" s="279">
        <v>0</v>
      </c>
      <c r="O34" s="279">
        <v>0</v>
      </c>
    </row>
    <row r="35" spans="1:15">
      <c r="A35" s="70">
        <v>26</v>
      </c>
      <c r="B35" s="243" t="s">
        <v>900</v>
      </c>
      <c r="C35" s="9"/>
      <c r="D35" s="9"/>
      <c r="E35" s="9"/>
      <c r="F35" s="9"/>
      <c r="G35" s="9"/>
      <c r="H35" s="279">
        <v>0</v>
      </c>
      <c r="I35" s="279">
        <v>0</v>
      </c>
      <c r="J35" s="279">
        <v>0</v>
      </c>
      <c r="K35" s="279">
        <v>0</v>
      </c>
      <c r="L35" s="279">
        <v>0</v>
      </c>
      <c r="M35" s="279">
        <v>0</v>
      </c>
      <c r="N35" s="279">
        <v>0</v>
      </c>
      <c r="O35" s="279">
        <v>0</v>
      </c>
    </row>
    <row r="36" spans="1:15">
      <c r="A36" s="70">
        <v>27</v>
      </c>
      <c r="B36" s="243" t="s">
        <v>901</v>
      </c>
      <c r="C36" s="9"/>
      <c r="D36" s="9"/>
      <c r="E36" s="9"/>
      <c r="F36" s="9"/>
      <c r="G36" s="9"/>
      <c r="H36" s="279">
        <v>0</v>
      </c>
      <c r="I36" s="279">
        <v>0</v>
      </c>
      <c r="J36" s="279">
        <v>0</v>
      </c>
      <c r="K36" s="279">
        <v>0</v>
      </c>
      <c r="L36" s="279">
        <v>0</v>
      </c>
      <c r="M36" s="279">
        <v>0</v>
      </c>
      <c r="N36" s="279">
        <v>0</v>
      </c>
      <c r="O36" s="279">
        <v>0</v>
      </c>
    </row>
    <row r="37" spans="1:15">
      <c r="A37" s="70">
        <v>28</v>
      </c>
      <c r="B37" s="243" t="s">
        <v>902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279">
        <v>0</v>
      </c>
      <c r="I37" s="279">
        <v>0</v>
      </c>
      <c r="J37" s="279">
        <v>0</v>
      </c>
      <c r="K37" s="279">
        <v>0</v>
      </c>
      <c r="L37" s="279">
        <v>0</v>
      </c>
      <c r="M37" s="279">
        <v>0</v>
      </c>
      <c r="N37" s="279">
        <v>0</v>
      </c>
      <c r="O37" s="279">
        <v>0</v>
      </c>
    </row>
    <row r="38" spans="1:15">
      <c r="A38" s="70">
        <v>29</v>
      </c>
      <c r="B38" s="243" t="s">
        <v>903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279">
        <v>0</v>
      </c>
      <c r="I38" s="279">
        <v>0</v>
      </c>
      <c r="J38" s="279">
        <v>0</v>
      </c>
      <c r="K38" s="279">
        <v>0</v>
      </c>
      <c r="L38" s="279">
        <v>0</v>
      </c>
      <c r="M38" s="279">
        <v>0</v>
      </c>
      <c r="N38" s="279">
        <v>0</v>
      </c>
      <c r="O38" s="279">
        <v>0</v>
      </c>
    </row>
    <row r="39" spans="1:15">
      <c r="A39" s="70">
        <v>30</v>
      </c>
      <c r="B39" s="243" t="s">
        <v>904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279">
        <v>0</v>
      </c>
      <c r="I39" s="279">
        <v>0</v>
      </c>
      <c r="J39" s="279">
        <v>0</v>
      </c>
      <c r="K39" s="279">
        <v>0</v>
      </c>
      <c r="L39" s="279">
        <v>0</v>
      </c>
      <c r="M39" s="279">
        <v>0</v>
      </c>
      <c r="N39" s="279">
        <v>0</v>
      </c>
      <c r="O39" s="279">
        <v>0</v>
      </c>
    </row>
    <row r="40" spans="1:15">
      <c r="A40" s="70">
        <v>31</v>
      </c>
      <c r="B40" s="243" t="s">
        <v>905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279">
        <v>0</v>
      </c>
      <c r="I40" s="279">
        <v>0</v>
      </c>
      <c r="J40" s="279">
        <v>0</v>
      </c>
      <c r="K40" s="279">
        <v>0</v>
      </c>
      <c r="L40" s="279">
        <v>0</v>
      </c>
      <c r="M40" s="279">
        <v>0</v>
      </c>
      <c r="N40" s="279">
        <v>0</v>
      </c>
      <c r="O40" s="279">
        <v>0</v>
      </c>
    </row>
    <row r="41" spans="1:15">
      <c r="A41" s="70">
        <v>32</v>
      </c>
      <c r="B41" s="243" t="s">
        <v>906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279">
        <v>0</v>
      </c>
      <c r="I41" s="279">
        <v>0</v>
      </c>
      <c r="J41" s="279">
        <v>0</v>
      </c>
      <c r="K41" s="279">
        <v>0</v>
      </c>
      <c r="L41" s="279">
        <v>0</v>
      </c>
      <c r="M41" s="279">
        <v>0</v>
      </c>
      <c r="N41" s="279">
        <v>0</v>
      </c>
      <c r="O41" s="279">
        <v>0</v>
      </c>
    </row>
    <row r="42" spans="1:15">
      <c r="A42" s="70">
        <v>33</v>
      </c>
      <c r="B42" s="243" t="s">
        <v>907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279">
        <v>0</v>
      </c>
      <c r="I42" s="279">
        <v>0</v>
      </c>
      <c r="J42" s="279">
        <v>0</v>
      </c>
      <c r="K42" s="279">
        <v>0</v>
      </c>
      <c r="L42" s="279">
        <v>0</v>
      </c>
      <c r="M42" s="279">
        <v>0</v>
      </c>
      <c r="N42" s="279">
        <v>0</v>
      </c>
      <c r="O42" s="279">
        <v>0</v>
      </c>
    </row>
    <row r="43" spans="1:15">
      <c r="A43" s="70">
        <v>34</v>
      </c>
      <c r="B43" s="243" t="s">
        <v>908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279">
        <v>0</v>
      </c>
      <c r="I43" s="279">
        <v>0</v>
      </c>
      <c r="J43" s="279">
        <v>0</v>
      </c>
      <c r="K43" s="279">
        <v>0</v>
      </c>
      <c r="L43" s="279">
        <v>0</v>
      </c>
      <c r="M43" s="279">
        <v>0</v>
      </c>
      <c r="N43" s="279">
        <v>0</v>
      </c>
      <c r="O43" s="279">
        <v>0</v>
      </c>
    </row>
    <row r="44" spans="1:15">
      <c r="A44" s="70">
        <v>35</v>
      </c>
      <c r="B44" s="243" t="s">
        <v>909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279">
        <v>0</v>
      </c>
      <c r="I44" s="279">
        <v>0</v>
      </c>
      <c r="J44" s="279">
        <v>0</v>
      </c>
      <c r="K44" s="279">
        <v>0</v>
      </c>
      <c r="L44" s="279">
        <v>0</v>
      </c>
      <c r="M44" s="279">
        <v>0</v>
      </c>
      <c r="N44" s="279">
        <v>0</v>
      </c>
      <c r="O44" s="279">
        <v>0</v>
      </c>
    </row>
    <row r="45" spans="1:15">
      <c r="A45" s="70">
        <v>36</v>
      </c>
      <c r="B45" s="243" t="s">
        <v>910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279">
        <v>0</v>
      </c>
      <c r="I45" s="279">
        <v>0</v>
      </c>
      <c r="J45" s="279">
        <v>0</v>
      </c>
      <c r="K45" s="279">
        <v>0</v>
      </c>
      <c r="L45" s="279">
        <v>0</v>
      </c>
      <c r="M45" s="279">
        <v>0</v>
      </c>
      <c r="N45" s="279">
        <v>0</v>
      </c>
      <c r="O45" s="279">
        <v>0</v>
      </c>
    </row>
    <row r="46" spans="1:15">
      <c r="A46" s="70">
        <v>37</v>
      </c>
      <c r="B46" s="243" t="s">
        <v>911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279">
        <v>0</v>
      </c>
      <c r="I46" s="279">
        <v>0</v>
      </c>
      <c r="J46" s="279">
        <v>0</v>
      </c>
      <c r="K46" s="279">
        <v>0</v>
      </c>
      <c r="L46" s="279">
        <v>0</v>
      </c>
      <c r="M46" s="279">
        <v>0</v>
      </c>
      <c r="N46" s="279">
        <v>0</v>
      </c>
      <c r="O46" s="279">
        <v>0</v>
      </c>
    </row>
    <row r="47" spans="1:15">
      <c r="A47" s="70">
        <v>38</v>
      </c>
      <c r="B47" s="243" t="s">
        <v>912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279">
        <v>0</v>
      </c>
      <c r="I47" s="279">
        <v>0</v>
      </c>
      <c r="J47" s="279">
        <v>0</v>
      </c>
      <c r="K47" s="279">
        <v>0</v>
      </c>
      <c r="L47" s="279">
        <v>0</v>
      </c>
      <c r="M47" s="279">
        <v>0</v>
      </c>
      <c r="N47" s="279">
        <v>0</v>
      </c>
      <c r="O47" s="279">
        <v>0</v>
      </c>
    </row>
    <row r="48" spans="1:15" ht="38.25">
      <c r="A48" s="70">
        <v>39</v>
      </c>
      <c r="B48" s="243" t="s">
        <v>913</v>
      </c>
      <c r="C48" s="9">
        <v>1</v>
      </c>
      <c r="D48" s="245" t="s">
        <v>939</v>
      </c>
      <c r="E48" s="9">
        <v>306</v>
      </c>
      <c r="F48" s="9">
        <v>20011</v>
      </c>
      <c r="G48" s="9">
        <v>20</v>
      </c>
      <c r="H48" s="279">
        <v>149.19999999999999</v>
      </c>
      <c r="I48" s="279">
        <v>149.19999999999999</v>
      </c>
      <c r="J48" s="279">
        <v>76.55</v>
      </c>
      <c r="K48" s="279">
        <v>76.55</v>
      </c>
      <c r="L48" s="279">
        <v>0</v>
      </c>
      <c r="M48" s="279">
        <v>0</v>
      </c>
      <c r="N48" s="279">
        <v>1.1189999999999998</v>
      </c>
      <c r="O48" s="279">
        <v>1.1200000000000001</v>
      </c>
    </row>
    <row r="49" spans="1:15">
      <c r="A49" s="70">
        <v>40</v>
      </c>
      <c r="B49" s="243" t="s">
        <v>914</v>
      </c>
      <c r="C49" s="9"/>
      <c r="D49" s="9">
        <v>0</v>
      </c>
      <c r="E49" s="9">
        <v>0</v>
      </c>
      <c r="F49" s="9">
        <v>0</v>
      </c>
      <c r="G49" s="9">
        <v>0</v>
      </c>
      <c r="H49" s="279">
        <v>0</v>
      </c>
      <c r="I49" s="279">
        <v>0</v>
      </c>
      <c r="J49" s="279">
        <v>0</v>
      </c>
      <c r="K49" s="279">
        <v>0</v>
      </c>
      <c r="L49" s="279">
        <v>0</v>
      </c>
      <c r="M49" s="279">
        <v>0</v>
      </c>
      <c r="N49" s="279">
        <v>0</v>
      </c>
      <c r="O49" s="279">
        <v>0</v>
      </c>
    </row>
    <row r="50" spans="1:15">
      <c r="A50" s="70">
        <v>41</v>
      </c>
      <c r="B50" s="243" t="s">
        <v>915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279">
        <v>0</v>
      </c>
      <c r="I50" s="279">
        <v>0</v>
      </c>
      <c r="J50" s="279">
        <v>0</v>
      </c>
      <c r="K50" s="279">
        <v>0</v>
      </c>
      <c r="L50" s="279">
        <v>0</v>
      </c>
      <c r="M50" s="279">
        <v>0</v>
      </c>
      <c r="N50" s="279">
        <v>0</v>
      </c>
      <c r="O50" s="279">
        <v>0</v>
      </c>
    </row>
    <row r="51" spans="1:15">
      <c r="A51" s="70">
        <v>42</v>
      </c>
      <c r="B51" s="243" t="s">
        <v>916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279">
        <v>0</v>
      </c>
      <c r="I51" s="279">
        <v>0</v>
      </c>
      <c r="J51" s="279">
        <v>0</v>
      </c>
      <c r="K51" s="279">
        <v>0</v>
      </c>
      <c r="L51" s="279">
        <v>0</v>
      </c>
      <c r="M51" s="279">
        <v>0</v>
      </c>
      <c r="N51" s="279">
        <v>0</v>
      </c>
      <c r="O51" s="279">
        <v>0</v>
      </c>
    </row>
    <row r="52" spans="1:15">
      <c r="A52" s="70">
        <v>43</v>
      </c>
      <c r="B52" s="243" t="s">
        <v>917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279">
        <v>0</v>
      </c>
      <c r="I52" s="279">
        <v>0</v>
      </c>
      <c r="J52" s="279">
        <v>0</v>
      </c>
      <c r="K52" s="279">
        <v>0</v>
      </c>
      <c r="L52" s="279">
        <v>0</v>
      </c>
      <c r="M52" s="279">
        <v>0</v>
      </c>
      <c r="N52" s="279">
        <v>0</v>
      </c>
      <c r="O52" s="279">
        <v>0</v>
      </c>
    </row>
    <row r="53" spans="1:15">
      <c r="A53" s="70">
        <v>44</v>
      </c>
      <c r="B53" s="243" t="s">
        <v>918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279">
        <v>0</v>
      </c>
      <c r="I53" s="279">
        <v>0</v>
      </c>
      <c r="J53" s="279">
        <v>0</v>
      </c>
      <c r="K53" s="279">
        <v>0</v>
      </c>
      <c r="L53" s="279">
        <v>0</v>
      </c>
      <c r="M53" s="279">
        <v>0</v>
      </c>
      <c r="N53" s="279">
        <v>0</v>
      </c>
      <c r="O53" s="279">
        <v>0</v>
      </c>
    </row>
    <row r="54" spans="1:15">
      <c r="A54" s="70">
        <v>45</v>
      </c>
      <c r="B54" s="243" t="s">
        <v>919</v>
      </c>
      <c r="C54" s="9"/>
      <c r="D54" s="9">
        <v>0</v>
      </c>
      <c r="E54" s="9">
        <v>0</v>
      </c>
      <c r="F54" s="9">
        <v>0</v>
      </c>
      <c r="G54" s="9">
        <v>0</v>
      </c>
      <c r="H54" s="279">
        <v>0</v>
      </c>
      <c r="I54" s="279">
        <v>0</v>
      </c>
      <c r="J54" s="279">
        <v>0</v>
      </c>
      <c r="K54" s="279">
        <v>0</v>
      </c>
      <c r="L54" s="279">
        <v>0</v>
      </c>
      <c r="M54" s="279">
        <v>0</v>
      </c>
      <c r="N54" s="279">
        <v>0</v>
      </c>
      <c r="O54" s="279">
        <v>0</v>
      </c>
    </row>
    <row r="55" spans="1:15">
      <c r="A55" s="70">
        <v>46</v>
      </c>
      <c r="B55" s="243" t="s">
        <v>920</v>
      </c>
      <c r="C55" s="9"/>
      <c r="D55" s="9"/>
      <c r="E55" s="9"/>
      <c r="F55" s="9"/>
      <c r="G55" s="9"/>
      <c r="H55" s="279">
        <v>0</v>
      </c>
      <c r="I55" s="279">
        <v>0</v>
      </c>
      <c r="J55" s="279">
        <v>0</v>
      </c>
      <c r="K55" s="279">
        <v>0</v>
      </c>
      <c r="L55" s="279">
        <v>0</v>
      </c>
      <c r="M55" s="279">
        <v>0</v>
      </c>
      <c r="N55" s="279">
        <v>0</v>
      </c>
      <c r="O55" s="279">
        <v>0</v>
      </c>
    </row>
    <row r="56" spans="1:15">
      <c r="A56" s="70">
        <v>47</v>
      </c>
      <c r="B56" s="243" t="s">
        <v>921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279">
        <v>0</v>
      </c>
      <c r="I56" s="279">
        <v>0</v>
      </c>
      <c r="J56" s="279">
        <v>0</v>
      </c>
      <c r="K56" s="279">
        <v>0</v>
      </c>
      <c r="L56" s="279">
        <v>0</v>
      </c>
      <c r="M56" s="279">
        <v>0</v>
      </c>
      <c r="N56" s="279">
        <v>0</v>
      </c>
      <c r="O56" s="279">
        <v>0</v>
      </c>
    </row>
    <row r="57" spans="1:15">
      <c r="A57" s="70">
        <v>48</v>
      </c>
      <c r="B57" s="243" t="s">
        <v>922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279">
        <v>0</v>
      </c>
      <c r="I57" s="279">
        <v>0</v>
      </c>
      <c r="J57" s="279">
        <v>0</v>
      </c>
      <c r="K57" s="279">
        <v>0</v>
      </c>
      <c r="L57" s="279">
        <v>0</v>
      </c>
      <c r="M57" s="279">
        <v>0</v>
      </c>
      <c r="N57" s="279">
        <v>0</v>
      </c>
      <c r="O57" s="279">
        <v>0</v>
      </c>
    </row>
    <row r="58" spans="1:15">
      <c r="A58" s="70">
        <v>49</v>
      </c>
      <c r="B58" s="243" t="s">
        <v>923</v>
      </c>
      <c r="C58" s="9"/>
      <c r="D58" s="9"/>
      <c r="E58" s="9"/>
      <c r="F58" s="9"/>
      <c r="G58" s="9"/>
      <c r="H58" s="279">
        <v>0</v>
      </c>
      <c r="I58" s="279">
        <v>0</v>
      </c>
      <c r="J58" s="279">
        <v>0</v>
      </c>
      <c r="K58" s="279">
        <v>0</v>
      </c>
      <c r="L58" s="279">
        <v>0</v>
      </c>
      <c r="M58" s="279">
        <v>0</v>
      </c>
      <c r="N58" s="279">
        <v>0</v>
      </c>
      <c r="O58" s="279">
        <v>0</v>
      </c>
    </row>
    <row r="59" spans="1:15">
      <c r="A59" s="70">
        <v>50</v>
      </c>
      <c r="B59" s="243" t="s">
        <v>924</v>
      </c>
      <c r="C59" s="9"/>
      <c r="D59" s="9">
        <v>0</v>
      </c>
      <c r="E59" s="9">
        <v>0</v>
      </c>
      <c r="F59" s="9">
        <v>0</v>
      </c>
      <c r="G59" s="9">
        <v>0</v>
      </c>
      <c r="H59" s="279">
        <v>0</v>
      </c>
      <c r="I59" s="279">
        <v>0</v>
      </c>
      <c r="J59" s="279">
        <v>0</v>
      </c>
      <c r="K59" s="279">
        <v>0</v>
      </c>
      <c r="L59" s="279">
        <v>0</v>
      </c>
      <c r="M59" s="279">
        <v>0</v>
      </c>
      <c r="N59" s="279">
        <v>0</v>
      </c>
      <c r="O59" s="279">
        <v>0</v>
      </c>
    </row>
    <row r="60" spans="1:15">
      <c r="A60" s="70">
        <v>51</v>
      </c>
      <c r="B60" s="243" t="s">
        <v>925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279">
        <v>0</v>
      </c>
      <c r="I60" s="279">
        <v>0</v>
      </c>
      <c r="J60" s="279">
        <v>0</v>
      </c>
      <c r="K60" s="279">
        <v>0</v>
      </c>
      <c r="L60" s="279">
        <v>0</v>
      </c>
      <c r="M60" s="279">
        <v>0</v>
      </c>
      <c r="N60" s="279">
        <v>0</v>
      </c>
      <c r="O60" s="279">
        <v>0</v>
      </c>
    </row>
    <row r="61" spans="1:15">
      <c r="A61" s="69" t="s">
        <v>19</v>
      </c>
      <c r="B61" s="9"/>
      <c r="C61" s="26">
        <f>SUM(C9:C60)</f>
        <v>5</v>
      </c>
      <c r="D61" s="26">
        <f t="shared" ref="D61:G61" si="0">SUM(D9:D60)</f>
        <v>0</v>
      </c>
      <c r="E61" s="26">
        <f t="shared" si="0"/>
        <v>1987</v>
      </c>
      <c r="F61" s="26">
        <f t="shared" si="0"/>
        <v>121976</v>
      </c>
      <c r="G61" s="26">
        <f t="shared" si="0"/>
        <v>140</v>
      </c>
      <c r="H61" s="340">
        <f t="shared" ref="H61" si="1">SUM(H9:H60)</f>
        <v>1551.8400000000001</v>
      </c>
      <c r="I61" s="340">
        <f t="shared" ref="I61" si="2">SUM(I9:I60)</f>
        <v>1595.96</v>
      </c>
      <c r="J61" s="340">
        <f t="shared" ref="J61" si="3">SUM(J9:J60)</f>
        <v>976.81000000000006</v>
      </c>
      <c r="K61" s="340">
        <f t="shared" ref="K61" si="4">SUM(K9:K60)</f>
        <v>1119.78</v>
      </c>
      <c r="L61" s="340">
        <f t="shared" ref="L61" si="5">SUM(L9:L60)</f>
        <v>404.91</v>
      </c>
      <c r="M61" s="340">
        <f t="shared" ref="M61" si="6">SUM(M9:M60)</f>
        <v>404.91</v>
      </c>
      <c r="N61" s="340">
        <f t="shared" ref="N61" si="7">SUM(N9:N60)</f>
        <v>11.633975</v>
      </c>
      <c r="O61" s="340">
        <f t="shared" ref="O61" si="8">SUM(O9:O60)</f>
        <v>11.96865</v>
      </c>
    </row>
    <row r="63" spans="1:15">
      <c r="A63" s="145"/>
      <c r="B63" s="145"/>
      <c r="C63" s="145"/>
      <c r="D63" s="145"/>
      <c r="L63" s="1078" t="s">
        <v>13</v>
      </c>
      <c r="M63" s="1078"/>
      <c r="N63" s="1078"/>
      <c r="O63" s="1078"/>
    </row>
    <row r="64" spans="1:15">
      <c r="A64" s="145"/>
      <c r="B64" s="145"/>
      <c r="C64" s="145"/>
      <c r="D64" s="145"/>
      <c r="L64" s="1078" t="s">
        <v>14</v>
      </c>
      <c r="M64" s="1078"/>
      <c r="N64" s="1078"/>
      <c r="O64" s="1078"/>
    </row>
    <row r="65" spans="1:15">
      <c r="A65" s="145"/>
      <c r="B65" s="145"/>
      <c r="C65" s="145"/>
      <c r="D65" s="145"/>
      <c r="L65" s="1078" t="s">
        <v>88</v>
      </c>
      <c r="M65" s="1078"/>
      <c r="N65" s="1078"/>
      <c r="O65" s="1078"/>
    </row>
    <row r="66" spans="1:15">
      <c r="A66" s="145" t="s">
        <v>12</v>
      </c>
      <c r="C66" s="145"/>
      <c r="D66" s="145"/>
      <c r="L66" s="1079" t="s">
        <v>85</v>
      </c>
      <c r="M66" s="1079"/>
      <c r="N66" s="1079"/>
      <c r="O66" s="149"/>
    </row>
  </sheetData>
  <mergeCells count="19">
    <mergeCell ref="L64:O64"/>
    <mergeCell ref="L65:O65"/>
    <mergeCell ref="L66:N66"/>
    <mergeCell ref="G6:G7"/>
    <mergeCell ref="H6:I6"/>
    <mergeCell ref="J6:K6"/>
    <mergeCell ref="L6:M6"/>
    <mergeCell ref="N6:O6"/>
    <mergeCell ref="L63:O63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/>
  <pageMargins left="0.70866141732283472" right="0.70866141732283472" top="0.23622047244094491" bottom="0" header="0.31496062992125984" footer="0.31496062992125984"/>
  <pageSetup paperSize="9" scale="5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SheetLayoutView="90" workbookViewId="0">
      <pane ySplit="11" topLeftCell="A58" activePane="bottomLeft" state="frozen"/>
      <selection pane="bottomLeft" activeCell="N65" sqref="N65"/>
    </sheetView>
  </sheetViews>
  <sheetFormatPr defaultRowHeight="12.75"/>
  <cols>
    <col min="1" max="1" width="8.5703125" style="412" customWidth="1"/>
    <col min="2" max="2" width="16.42578125" style="412" customWidth="1"/>
    <col min="3" max="3" width="12" style="412" customWidth="1"/>
    <col min="4" max="4" width="15.140625" style="412" customWidth="1"/>
    <col min="5" max="5" width="8.7109375" style="412" customWidth="1"/>
    <col min="6" max="6" width="7.28515625" style="412" customWidth="1"/>
    <col min="7" max="7" width="7.42578125" style="412" customWidth="1"/>
    <col min="8" max="8" width="6.28515625" style="412" customWidth="1"/>
    <col min="9" max="9" width="6.5703125" style="412" customWidth="1"/>
    <col min="10" max="10" width="6.7109375" style="412" customWidth="1"/>
    <col min="11" max="11" width="7.140625" style="412" customWidth="1"/>
    <col min="12" max="12" width="8.140625" style="412" customWidth="1"/>
    <col min="13" max="13" width="9.28515625" style="412" customWidth="1"/>
    <col min="14" max="16384" width="9.140625" style="412"/>
  </cols>
  <sheetData>
    <row r="1" spans="1:13">
      <c r="H1" s="1290"/>
      <c r="I1" s="1290"/>
      <c r="L1" s="413" t="s">
        <v>518</v>
      </c>
    </row>
    <row r="2" spans="1:13">
      <c r="D2" s="1290" t="s">
        <v>480</v>
      </c>
      <c r="E2" s="1290"/>
      <c r="F2" s="1290"/>
      <c r="G2" s="1290"/>
      <c r="H2" s="414"/>
      <c r="I2" s="414"/>
      <c r="L2" s="413"/>
    </row>
    <row r="3" spans="1:13" s="415" customFormat="1" ht="15.75">
      <c r="A3" s="1291" t="s">
        <v>738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</row>
    <row r="4" spans="1:13" s="415" customFormat="1" ht="20.25" customHeight="1">
      <c r="A4" s="1291" t="s">
        <v>843</v>
      </c>
      <c r="B4" s="1291"/>
      <c r="C4" s="1291"/>
      <c r="D4" s="1291"/>
      <c r="E4" s="1291"/>
      <c r="F4" s="1291"/>
      <c r="G4" s="1291"/>
      <c r="H4" s="1291"/>
      <c r="I4" s="1291"/>
      <c r="J4" s="1291"/>
      <c r="K4" s="1291"/>
      <c r="L4" s="1291"/>
      <c r="M4" s="1291"/>
    </row>
    <row r="6" spans="1:13">
      <c r="A6" s="416" t="s">
        <v>999</v>
      </c>
      <c r="B6" s="417"/>
      <c r="C6" s="418"/>
      <c r="D6" s="418"/>
      <c r="E6" s="418"/>
      <c r="F6" s="418"/>
      <c r="G6" s="418"/>
      <c r="H6" s="418"/>
      <c r="I6" s="418"/>
      <c r="J6" s="418"/>
    </row>
    <row r="8" spans="1:13" s="419" customFormat="1" ht="15" customHeight="1">
      <c r="A8" s="412"/>
      <c r="B8" s="412"/>
      <c r="C8" s="412"/>
      <c r="D8" s="412"/>
      <c r="E8" s="412"/>
      <c r="F8" s="412"/>
      <c r="G8" s="412"/>
      <c r="H8" s="412"/>
      <c r="I8" s="1292" t="s">
        <v>1031</v>
      </c>
      <c r="J8" s="1292"/>
      <c r="K8" s="1292"/>
      <c r="L8" s="1292"/>
      <c r="M8" s="1292"/>
    </row>
    <row r="9" spans="1:13" s="419" customFormat="1" ht="20.25" customHeight="1">
      <c r="A9" s="1214" t="s">
        <v>2</v>
      </c>
      <c r="B9" s="1214" t="s">
        <v>3</v>
      </c>
      <c r="C9" s="1293" t="s">
        <v>269</v>
      </c>
      <c r="D9" s="1293" t="s">
        <v>270</v>
      </c>
      <c r="E9" s="1293" t="s">
        <v>271</v>
      </c>
      <c r="F9" s="1293"/>
      <c r="G9" s="1293"/>
      <c r="H9" s="1293"/>
      <c r="I9" s="1293"/>
      <c r="J9" s="1293"/>
      <c r="K9" s="1293"/>
      <c r="L9" s="1293"/>
      <c r="M9" s="1293"/>
    </row>
    <row r="10" spans="1:13" s="419" customFormat="1" ht="35.25" customHeight="1">
      <c r="A10" s="1214"/>
      <c r="B10" s="1214"/>
      <c r="C10" s="1293"/>
      <c r="D10" s="1293"/>
      <c r="E10" s="420" t="s">
        <v>810</v>
      </c>
      <c r="F10" s="420" t="s">
        <v>272</v>
      </c>
      <c r="G10" s="420" t="s">
        <v>273</v>
      </c>
      <c r="H10" s="420" t="s">
        <v>274</v>
      </c>
      <c r="I10" s="420" t="s">
        <v>275</v>
      </c>
      <c r="J10" s="420" t="s">
        <v>276</v>
      </c>
      <c r="K10" s="420" t="s">
        <v>277</v>
      </c>
      <c r="L10" s="420" t="s">
        <v>278</v>
      </c>
      <c r="M10" s="420" t="s">
        <v>811</v>
      </c>
    </row>
    <row r="11" spans="1:13" s="419" customFormat="1" ht="12.75" customHeight="1">
      <c r="A11" s="421">
        <v>1</v>
      </c>
      <c r="B11" s="421">
        <v>2</v>
      </c>
      <c r="C11" s="421">
        <v>3</v>
      </c>
      <c r="D11" s="421">
        <v>4</v>
      </c>
      <c r="E11" s="421">
        <v>5</v>
      </c>
      <c r="F11" s="421">
        <v>6</v>
      </c>
      <c r="G11" s="421">
        <v>7</v>
      </c>
      <c r="H11" s="421">
        <v>8</v>
      </c>
      <c r="I11" s="421">
        <v>9</v>
      </c>
      <c r="J11" s="421">
        <v>10</v>
      </c>
      <c r="K11" s="421">
        <v>11</v>
      </c>
      <c r="L11" s="421">
        <v>12</v>
      </c>
      <c r="M11" s="421">
        <v>13</v>
      </c>
    </row>
    <row r="12" spans="1:13" ht="20.100000000000001" customHeight="1">
      <c r="A12" s="422">
        <v>1</v>
      </c>
      <c r="B12" s="385" t="s">
        <v>875</v>
      </c>
      <c r="C12" s="423">
        <v>950</v>
      </c>
      <c r="D12" s="423">
        <v>423</v>
      </c>
      <c r="E12" s="422">
        <v>23</v>
      </c>
      <c r="F12" s="422">
        <v>23</v>
      </c>
      <c r="G12" s="422">
        <v>0</v>
      </c>
      <c r="H12" s="422">
        <v>0</v>
      </c>
      <c r="I12" s="422">
        <v>0</v>
      </c>
      <c r="J12" s="422">
        <v>0</v>
      </c>
      <c r="K12" s="422">
        <v>0</v>
      </c>
      <c r="L12" s="422">
        <v>0</v>
      </c>
      <c r="M12" s="422">
        <v>0</v>
      </c>
    </row>
    <row r="13" spans="1:13" ht="20.100000000000001" customHeight="1">
      <c r="A13" s="422">
        <v>2</v>
      </c>
      <c r="B13" s="387" t="s">
        <v>876</v>
      </c>
      <c r="C13" s="423">
        <v>2306</v>
      </c>
      <c r="D13" s="423">
        <v>2306</v>
      </c>
      <c r="E13" s="422">
        <v>2163</v>
      </c>
      <c r="F13" s="422">
        <v>1277</v>
      </c>
      <c r="G13" s="422">
        <v>1237</v>
      </c>
      <c r="H13" s="422">
        <v>987</v>
      </c>
      <c r="I13" s="422">
        <v>903</v>
      </c>
      <c r="J13" s="422">
        <v>850</v>
      </c>
      <c r="K13" s="422">
        <v>849</v>
      </c>
      <c r="L13" s="422">
        <v>366</v>
      </c>
      <c r="M13" s="422">
        <v>350</v>
      </c>
    </row>
    <row r="14" spans="1:13" ht="20.100000000000001" customHeight="1">
      <c r="A14" s="422">
        <v>3</v>
      </c>
      <c r="B14" s="387" t="s">
        <v>1020</v>
      </c>
      <c r="C14" s="423">
        <v>1551</v>
      </c>
      <c r="D14" s="423">
        <v>1550</v>
      </c>
      <c r="E14" s="422">
        <v>1547</v>
      </c>
      <c r="F14" s="422">
        <v>1547</v>
      </c>
      <c r="G14" s="422">
        <v>1547</v>
      </c>
      <c r="H14" s="422">
        <v>1547</v>
      </c>
      <c r="I14" s="422">
        <v>1547</v>
      </c>
      <c r="J14" s="422">
        <v>1547</v>
      </c>
      <c r="K14" s="422">
        <v>1547</v>
      </c>
      <c r="L14" s="422">
        <v>1547</v>
      </c>
      <c r="M14" s="422">
        <v>1547</v>
      </c>
    </row>
    <row r="15" spans="1:13" s="424" customFormat="1" ht="20.100000000000001" customHeight="1">
      <c r="A15" s="422">
        <v>4</v>
      </c>
      <c r="B15" s="388" t="s">
        <v>878</v>
      </c>
      <c r="C15" s="423">
        <v>1506</v>
      </c>
      <c r="D15" s="423">
        <v>1506</v>
      </c>
      <c r="E15" s="422">
        <v>1506</v>
      </c>
      <c r="F15" s="422">
        <v>1506</v>
      </c>
      <c r="G15" s="422">
        <v>1506</v>
      </c>
      <c r="H15" s="422">
        <v>1506</v>
      </c>
      <c r="I15" s="422">
        <v>1506</v>
      </c>
      <c r="J15" s="422">
        <v>1506</v>
      </c>
      <c r="K15" s="422">
        <v>1506</v>
      </c>
      <c r="L15" s="422">
        <v>1506</v>
      </c>
      <c r="M15" s="422">
        <v>1506</v>
      </c>
    </row>
    <row r="16" spans="1:13" s="424" customFormat="1" ht="20.100000000000001" customHeight="1">
      <c r="A16" s="422">
        <v>5</v>
      </c>
      <c r="B16" s="388" t="s">
        <v>879</v>
      </c>
      <c r="C16" s="423">
        <v>2752</v>
      </c>
      <c r="D16" s="423">
        <v>2752</v>
      </c>
      <c r="E16" s="425">
        <v>2965</v>
      </c>
      <c r="F16" s="425">
        <v>2964</v>
      </c>
      <c r="G16" s="425">
        <v>2964</v>
      </c>
      <c r="H16" s="425">
        <v>2964</v>
      </c>
      <c r="I16" s="425">
        <v>2964</v>
      </c>
      <c r="J16" s="425">
        <v>2964</v>
      </c>
      <c r="K16" s="425">
        <v>2964</v>
      </c>
      <c r="L16" s="425">
        <v>2964</v>
      </c>
      <c r="M16" s="425">
        <v>2964</v>
      </c>
    </row>
    <row r="17" spans="1:13" s="424" customFormat="1" ht="20.100000000000001" customHeight="1">
      <c r="A17" s="422">
        <v>6</v>
      </c>
      <c r="B17" s="388" t="s">
        <v>880</v>
      </c>
      <c r="C17" s="423">
        <v>3024</v>
      </c>
      <c r="D17" s="423">
        <v>2967</v>
      </c>
      <c r="E17" s="425">
        <v>2752</v>
      </c>
      <c r="F17" s="425">
        <v>2752</v>
      </c>
      <c r="G17" s="425">
        <v>2752</v>
      </c>
      <c r="H17" s="425">
        <v>2752</v>
      </c>
      <c r="I17" s="425">
        <v>2752</v>
      </c>
      <c r="J17" s="425">
        <v>2752</v>
      </c>
      <c r="K17" s="425">
        <v>2752</v>
      </c>
      <c r="L17" s="425">
        <v>2752</v>
      </c>
      <c r="M17" s="425">
        <v>2752</v>
      </c>
    </row>
    <row r="18" spans="1:13" ht="20.100000000000001" customHeight="1">
      <c r="A18" s="422">
        <v>7</v>
      </c>
      <c r="B18" s="388" t="s">
        <v>881</v>
      </c>
      <c r="C18" s="423">
        <v>2853</v>
      </c>
      <c r="D18" s="423">
        <v>2853</v>
      </c>
      <c r="E18" s="422">
        <v>2688</v>
      </c>
      <c r="F18" s="422">
        <v>2688</v>
      </c>
      <c r="G18" s="422">
        <v>2451</v>
      </c>
      <c r="H18" s="422">
        <v>2385</v>
      </c>
      <c r="I18" s="422">
        <v>2348</v>
      </c>
      <c r="J18" s="422">
        <v>2332</v>
      </c>
      <c r="K18" s="422">
        <v>2064</v>
      </c>
      <c r="L18" s="422">
        <v>2025</v>
      </c>
      <c r="M18" s="422">
        <v>1845</v>
      </c>
    </row>
    <row r="19" spans="1:13" ht="20.100000000000001" customHeight="1">
      <c r="A19" s="422">
        <v>8</v>
      </c>
      <c r="B19" s="388" t="s">
        <v>1021</v>
      </c>
      <c r="C19" s="423">
        <v>2531</v>
      </c>
      <c r="D19" s="423">
        <v>1201</v>
      </c>
      <c r="E19" s="422">
        <v>1060</v>
      </c>
      <c r="F19" s="422">
        <v>1037</v>
      </c>
      <c r="G19" s="422">
        <v>1009</v>
      </c>
      <c r="H19" s="422">
        <v>1009</v>
      </c>
      <c r="I19" s="422">
        <v>858</v>
      </c>
      <c r="J19" s="422">
        <v>555</v>
      </c>
      <c r="K19" s="422">
        <v>516</v>
      </c>
      <c r="L19" s="422">
        <v>512</v>
      </c>
      <c r="M19" s="422">
        <v>486</v>
      </c>
    </row>
    <row r="20" spans="1:13" ht="20.100000000000001" customHeight="1">
      <c r="A20" s="422">
        <v>9</v>
      </c>
      <c r="B20" s="388" t="s">
        <v>883</v>
      </c>
      <c r="C20" s="423">
        <v>1572</v>
      </c>
      <c r="D20" s="423">
        <v>1567</v>
      </c>
      <c r="E20" s="422">
        <v>1491</v>
      </c>
      <c r="F20" s="422">
        <v>1424</v>
      </c>
      <c r="G20" s="422">
        <v>1412</v>
      </c>
      <c r="H20" s="422">
        <v>1404</v>
      </c>
      <c r="I20" s="422">
        <v>1382</v>
      </c>
      <c r="J20" s="422">
        <v>1368</v>
      </c>
      <c r="K20" s="422">
        <v>1349</v>
      </c>
      <c r="L20" s="422">
        <v>1348</v>
      </c>
      <c r="M20" s="422">
        <v>1333</v>
      </c>
    </row>
    <row r="21" spans="1:13" ht="20.100000000000001" customHeight="1">
      <c r="A21" s="422">
        <v>10</v>
      </c>
      <c r="B21" s="388" t="s">
        <v>884</v>
      </c>
      <c r="C21" s="423">
        <v>717</v>
      </c>
      <c r="D21" s="423">
        <v>715</v>
      </c>
      <c r="E21" s="422">
        <v>711</v>
      </c>
      <c r="F21" s="422">
        <v>711</v>
      </c>
      <c r="G21" s="422">
        <v>711</v>
      </c>
      <c r="H21" s="422">
        <v>711</v>
      </c>
      <c r="I21" s="422">
        <v>711</v>
      </c>
      <c r="J21" s="422">
        <v>706</v>
      </c>
      <c r="K21" s="422">
        <v>343</v>
      </c>
      <c r="L21" s="422">
        <v>0</v>
      </c>
      <c r="M21" s="422">
        <v>0</v>
      </c>
    </row>
    <row r="22" spans="1:13" ht="20.100000000000001" customHeight="1">
      <c r="A22" s="422">
        <v>11</v>
      </c>
      <c r="B22" s="388" t="s">
        <v>1022</v>
      </c>
      <c r="C22" s="423">
        <v>2756</v>
      </c>
      <c r="D22" s="423">
        <v>2523</v>
      </c>
      <c r="E22" s="422">
        <v>121</v>
      </c>
      <c r="F22" s="422">
        <v>100</v>
      </c>
      <c r="G22" s="422">
        <v>90</v>
      </c>
      <c r="H22" s="422">
        <v>0</v>
      </c>
      <c r="I22" s="422">
        <v>0</v>
      </c>
      <c r="J22" s="422">
        <v>0</v>
      </c>
      <c r="K22" s="422">
        <v>0</v>
      </c>
      <c r="L22" s="422">
        <v>0</v>
      </c>
      <c r="M22" s="422">
        <v>0</v>
      </c>
    </row>
    <row r="23" spans="1:13" ht="20.100000000000001" customHeight="1">
      <c r="A23" s="422">
        <v>12</v>
      </c>
      <c r="B23" s="388" t="s">
        <v>886</v>
      </c>
      <c r="C23" s="423">
        <v>3694</v>
      </c>
      <c r="D23" s="423">
        <v>3694</v>
      </c>
      <c r="E23" s="422">
        <v>3680</v>
      </c>
      <c r="F23" s="422">
        <v>3680</v>
      </c>
      <c r="G23" s="422">
        <v>3680</v>
      </c>
      <c r="H23" s="422">
        <v>3680</v>
      </c>
      <c r="I23" s="422">
        <v>3680</v>
      </c>
      <c r="J23" s="422">
        <v>3680</v>
      </c>
      <c r="K23" s="422">
        <v>3680</v>
      </c>
      <c r="L23" s="422">
        <v>3680</v>
      </c>
      <c r="M23" s="422">
        <v>3680</v>
      </c>
    </row>
    <row r="24" spans="1:13" ht="20.100000000000001" customHeight="1">
      <c r="A24" s="422">
        <v>13</v>
      </c>
      <c r="B24" s="388" t="s">
        <v>887</v>
      </c>
      <c r="C24" s="423">
        <v>1999</v>
      </c>
      <c r="D24" s="423">
        <v>1999</v>
      </c>
      <c r="E24" s="422">
        <v>1999</v>
      </c>
      <c r="F24" s="422">
        <v>1999</v>
      </c>
      <c r="G24" s="422">
        <v>1999</v>
      </c>
      <c r="H24" s="422">
        <v>1999</v>
      </c>
      <c r="I24" s="422">
        <v>1999</v>
      </c>
      <c r="J24" s="422">
        <v>1999</v>
      </c>
      <c r="K24" s="422">
        <v>1999</v>
      </c>
      <c r="L24" s="422">
        <v>1999</v>
      </c>
      <c r="M24" s="422">
        <v>1999</v>
      </c>
    </row>
    <row r="25" spans="1:13" ht="20.100000000000001" customHeight="1">
      <c r="A25" s="422">
        <v>14</v>
      </c>
      <c r="B25" s="388" t="s">
        <v>1023</v>
      </c>
      <c r="C25" s="423">
        <v>1181</v>
      </c>
      <c r="D25" s="423">
        <v>1181</v>
      </c>
      <c r="E25" s="422">
        <v>1181</v>
      </c>
      <c r="F25" s="422">
        <v>1181</v>
      </c>
      <c r="G25" s="422">
        <v>1181</v>
      </c>
      <c r="H25" s="422">
        <v>1181</v>
      </c>
      <c r="I25" s="422">
        <v>1165</v>
      </c>
      <c r="J25" s="422">
        <v>922</v>
      </c>
      <c r="K25" s="422">
        <v>1002</v>
      </c>
      <c r="L25" s="422">
        <v>982</v>
      </c>
      <c r="M25" s="422">
        <v>0</v>
      </c>
    </row>
    <row r="26" spans="1:13" ht="20.100000000000001" customHeight="1">
      <c r="A26" s="422">
        <v>15</v>
      </c>
      <c r="B26" s="388" t="s">
        <v>889</v>
      </c>
      <c r="C26" s="423">
        <v>2050</v>
      </c>
      <c r="D26" s="423">
        <v>2036</v>
      </c>
      <c r="E26" s="422">
        <v>2037</v>
      </c>
      <c r="F26" s="422">
        <v>2037</v>
      </c>
      <c r="G26" s="422">
        <v>2037</v>
      </c>
      <c r="H26" s="422">
        <v>2037</v>
      </c>
      <c r="I26" s="422">
        <v>2037</v>
      </c>
      <c r="J26" s="422">
        <v>2037</v>
      </c>
      <c r="K26" s="422">
        <v>2037</v>
      </c>
      <c r="L26" s="422">
        <v>2037</v>
      </c>
      <c r="M26" s="422">
        <v>2037</v>
      </c>
    </row>
    <row r="27" spans="1:13" ht="20.100000000000001" customHeight="1">
      <c r="A27" s="422">
        <v>16</v>
      </c>
      <c r="B27" s="388" t="s">
        <v>1024</v>
      </c>
      <c r="C27" s="423">
        <v>4002</v>
      </c>
      <c r="D27" s="423">
        <v>4001</v>
      </c>
      <c r="E27" s="422">
        <v>3542</v>
      </c>
      <c r="F27" s="422">
        <v>3541</v>
      </c>
      <c r="G27" s="422">
        <v>3492</v>
      </c>
      <c r="H27" s="422">
        <v>3375</v>
      </c>
      <c r="I27" s="422">
        <v>3207</v>
      </c>
      <c r="J27" s="422">
        <v>2999</v>
      </c>
      <c r="K27" s="422">
        <v>2771</v>
      </c>
      <c r="L27" s="422">
        <v>2590</v>
      </c>
      <c r="M27" s="422">
        <v>1940</v>
      </c>
    </row>
    <row r="28" spans="1:13" ht="20.100000000000001" customHeight="1">
      <c r="A28" s="422">
        <v>17</v>
      </c>
      <c r="B28" s="388" t="s">
        <v>891</v>
      </c>
      <c r="C28" s="423">
        <v>1879</v>
      </c>
      <c r="D28" s="423">
        <v>1866</v>
      </c>
      <c r="E28" s="422">
        <v>1483</v>
      </c>
      <c r="F28" s="422">
        <v>1483</v>
      </c>
      <c r="G28" s="422">
        <v>1483</v>
      </c>
      <c r="H28" s="422">
        <v>1483</v>
      </c>
      <c r="I28" s="422">
        <v>1349</v>
      </c>
      <c r="J28" s="422">
        <v>1345</v>
      </c>
      <c r="K28" s="422">
        <v>1341</v>
      </c>
      <c r="L28" s="422">
        <v>1339</v>
      </c>
      <c r="M28" s="422">
        <v>1101</v>
      </c>
    </row>
    <row r="29" spans="1:13" ht="20.100000000000001" customHeight="1">
      <c r="A29" s="422">
        <v>18</v>
      </c>
      <c r="B29" s="388" t="s">
        <v>892</v>
      </c>
      <c r="C29" s="423">
        <v>1665</v>
      </c>
      <c r="D29" s="423">
        <v>1487</v>
      </c>
      <c r="E29" s="422">
        <v>2263</v>
      </c>
      <c r="F29" s="422">
        <v>2263</v>
      </c>
      <c r="G29" s="422">
        <v>2263</v>
      </c>
      <c r="H29" s="422">
        <v>2263</v>
      </c>
      <c r="I29" s="422">
        <v>2263</v>
      </c>
      <c r="J29" s="422">
        <v>2263</v>
      </c>
      <c r="K29" s="422">
        <v>2263</v>
      </c>
      <c r="L29" s="422">
        <v>2263</v>
      </c>
      <c r="M29" s="422">
        <v>2263</v>
      </c>
    </row>
    <row r="30" spans="1:13" ht="20.100000000000001" customHeight="1">
      <c r="A30" s="422">
        <v>19</v>
      </c>
      <c r="B30" s="388" t="s">
        <v>893</v>
      </c>
      <c r="C30" s="423">
        <v>2263</v>
      </c>
      <c r="D30" s="423">
        <v>2263</v>
      </c>
      <c r="E30" s="422">
        <v>1944</v>
      </c>
      <c r="F30" s="422">
        <v>1944</v>
      </c>
      <c r="G30" s="422">
        <v>1944</v>
      </c>
      <c r="H30" s="422">
        <v>1824</v>
      </c>
      <c r="I30" s="422">
        <v>1732</v>
      </c>
      <c r="J30" s="422">
        <v>1523</v>
      </c>
      <c r="K30" s="422">
        <v>1522</v>
      </c>
      <c r="L30" s="422">
        <v>1396</v>
      </c>
      <c r="M30" s="422">
        <v>1396</v>
      </c>
    </row>
    <row r="31" spans="1:13" ht="20.100000000000001" customHeight="1">
      <c r="A31" s="422">
        <v>20</v>
      </c>
      <c r="B31" s="388" t="s">
        <v>894</v>
      </c>
      <c r="C31" s="423">
        <v>1946</v>
      </c>
      <c r="D31" s="423">
        <v>1946</v>
      </c>
      <c r="E31" s="422">
        <v>821</v>
      </c>
      <c r="F31" s="422">
        <v>821</v>
      </c>
      <c r="G31" s="422">
        <v>821</v>
      </c>
      <c r="H31" s="422">
        <v>821</v>
      </c>
      <c r="I31" s="422">
        <v>821</v>
      </c>
      <c r="J31" s="422">
        <v>821</v>
      </c>
      <c r="K31" s="422">
        <v>821</v>
      </c>
      <c r="L31" s="422">
        <v>821</v>
      </c>
      <c r="M31" s="422">
        <v>821</v>
      </c>
    </row>
    <row r="32" spans="1:13" ht="20.100000000000001" customHeight="1">
      <c r="A32" s="422">
        <v>21</v>
      </c>
      <c r="B32" s="388" t="s">
        <v>1025</v>
      </c>
      <c r="C32" s="423">
        <v>821</v>
      </c>
      <c r="D32" s="423">
        <v>821</v>
      </c>
      <c r="E32" s="422">
        <v>1664</v>
      </c>
      <c r="F32" s="422">
        <v>1664</v>
      </c>
      <c r="G32" s="422">
        <v>1664</v>
      </c>
      <c r="H32" s="422">
        <v>1664</v>
      </c>
      <c r="I32" s="422">
        <v>1664</v>
      </c>
      <c r="J32" s="422">
        <v>1664</v>
      </c>
      <c r="K32" s="422">
        <v>1664</v>
      </c>
      <c r="L32" s="422">
        <v>1664</v>
      </c>
      <c r="M32" s="422">
        <v>1664</v>
      </c>
    </row>
    <row r="33" spans="1:13" ht="20.100000000000001" customHeight="1">
      <c r="A33" s="422">
        <v>22</v>
      </c>
      <c r="B33" s="388" t="s">
        <v>896</v>
      </c>
      <c r="C33" s="423">
        <v>1664</v>
      </c>
      <c r="D33" s="423">
        <v>1664</v>
      </c>
      <c r="E33" s="422">
        <v>1674</v>
      </c>
      <c r="F33" s="422">
        <v>1674</v>
      </c>
      <c r="G33" s="422">
        <v>1674</v>
      </c>
      <c r="H33" s="422">
        <v>1674</v>
      </c>
      <c r="I33" s="422">
        <v>1674</v>
      </c>
      <c r="J33" s="422">
        <v>1674</v>
      </c>
      <c r="K33" s="422">
        <v>1674</v>
      </c>
      <c r="L33" s="422">
        <v>1674</v>
      </c>
      <c r="M33" s="422">
        <v>1674</v>
      </c>
    </row>
    <row r="34" spans="1:13" ht="20.100000000000001" customHeight="1">
      <c r="A34" s="422">
        <v>23</v>
      </c>
      <c r="B34" s="388" t="s">
        <v>1026</v>
      </c>
      <c r="C34" s="423">
        <v>1670</v>
      </c>
      <c r="D34" s="423">
        <v>1670</v>
      </c>
      <c r="E34" s="422">
        <v>2275</v>
      </c>
      <c r="F34" s="422">
        <v>2275</v>
      </c>
      <c r="G34" s="422">
        <v>2275</v>
      </c>
      <c r="H34" s="422">
        <v>2275</v>
      </c>
      <c r="I34" s="422">
        <v>2275</v>
      </c>
      <c r="J34" s="422">
        <v>2275</v>
      </c>
      <c r="K34" s="422">
        <v>2275</v>
      </c>
      <c r="L34" s="422">
        <v>2275</v>
      </c>
      <c r="M34" s="422">
        <v>2275</v>
      </c>
    </row>
    <row r="35" spans="1:13" ht="20.100000000000001" customHeight="1">
      <c r="A35" s="422">
        <v>24</v>
      </c>
      <c r="B35" s="388" t="s">
        <v>898</v>
      </c>
      <c r="C35" s="423">
        <v>2275</v>
      </c>
      <c r="D35" s="423">
        <v>2275</v>
      </c>
      <c r="E35" s="422">
        <v>2266</v>
      </c>
      <c r="F35" s="422">
        <v>2266</v>
      </c>
      <c r="G35" s="422">
        <v>2266</v>
      </c>
      <c r="H35" s="422">
        <v>2266</v>
      </c>
      <c r="I35" s="422">
        <v>2266</v>
      </c>
      <c r="J35" s="422">
        <v>2265</v>
      </c>
      <c r="K35" s="422">
        <v>1999</v>
      </c>
      <c r="L35" s="422">
        <v>1999</v>
      </c>
      <c r="M35" s="422">
        <v>1998</v>
      </c>
    </row>
    <row r="36" spans="1:13" ht="20.100000000000001" customHeight="1">
      <c r="A36" s="422">
        <v>25</v>
      </c>
      <c r="B36" s="388" t="s">
        <v>899</v>
      </c>
      <c r="C36" s="423">
        <v>2382</v>
      </c>
      <c r="D36" s="423">
        <v>2270</v>
      </c>
      <c r="E36" s="426">
        <v>1832</v>
      </c>
      <c r="F36" s="426">
        <v>1832</v>
      </c>
      <c r="G36" s="426">
        <v>1832</v>
      </c>
      <c r="H36" s="426">
        <v>1832</v>
      </c>
      <c r="I36" s="426">
        <v>1832</v>
      </c>
      <c r="J36" s="426">
        <v>1832</v>
      </c>
      <c r="K36" s="426">
        <v>1832</v>
      </c>
      <c r="L36" s="426">
        <v>1832</v>
      </c>
      <c r="M36" s="426">
        <v>1832</v>
      </c>
    </row>
    <row r="37" spans="1:13" ht="20.100000000000001" customHeight="1">
      <c r="A37" s="422">
        <v>26</v>
      </c>
      <c r="B37" s="388" t="s">
        <v>900</v>
      </c>
      <c r="C37" s="423">
        <v>1838</v>
      </c>
      <c r="D37" s="423">
        <v>1832</v>
      </c>
      <c r="E37" s="427">
        <v>826</v>
      </c>
      <c r="F37" s="427">
        <v>826</v>
      </c>
      <c r="G37" s="427">
        <v>806</v>
      </c>
      <c r="H37" s="427">
        <v>782</v>
      </c>
      <c r="I37" s="427">
        <v>693</v>
      </c>
      <c r="J37" s="427">
        <v>684</v>
      </c>
      <c r="K37" s="427">
        <v>665</v>
      </c>
      <c r="L37" s="427">
        <v>639</v>
      </c>
      <c r="M37" s="427">
        <v>635</v>
      </c>
    </row>
    <row r="38" spans="1:13" ht="20.100000000000001" customHeight="1">
      <c r="A38" s="422">
        <v>27</v>
      </c>
      <c r="B38" s="388" t="s">
        <v>901</v>
      </c>
      <c r="C38" s="423">
        <v>3306</v>
      </c>
      <c r="D38" s="423">
        <v>3306</v>
      </c>
      <c r="E38" s="422">
        <v>3306</v>
      </c>
      <c r="F38" s="422">
        <v>3306</v>
      </c>
      <c r="G38" s="422">
        <v>3306</v>
      </c>
      <c r="H38" s="422">
        <v>3306</v>
      </c>
      <c r="I38" s="422">
        <v>3306</v>
      </c>
      <c r="J38" s="422">
        <v>3306</v>
      </c>
      <c r="K38" s="422">
        <v>3306</v>
      </c>
      <c r="L38" s="422">
        <v>3306</v>
      </c>
      <c r="M38" s="422">
        <v>3306</v>
      </c>
    </row>
    <row r="39" spans="1:13" ht="20.100000000000001" customHeight="1">
      <c r="A39" s="422">
        <v>28</v>
      </c>
      <c r="B39" s="388" t="s">
        <v>902</v>
      </c>
      <c r="C39" s="423">
        <v>2722</v>
      </c>
      <c r="D39" s="423">
        <v>2722</v>
      </c>
      <c r="E39" s="422">
        <v>2635</v>
      </c>
      <c r="F39" s="422">
        <v>2635</v>
      </c>
      <c r="G39" s="422">
        <v>2374</v>
      </c>
      <c r="H39" s="422">
        <v>2373</v>
      </c>
      <c r="I39" s="422">
        <v>2114</v>
      </c>
      <c r="J39" s="422">
        <v>1676</v>
      </c>
      <c r="K39" s="422">
        <v>1676</v>
      </c>
      <c r="L39" s="422">
        <v>1605</v>
      </c>
      <c r="M39" s="422">
        <v>1589</v>
      </c>
    </row>
    <row r="40" spans="1:13" ht="20.100000000000001" customHeight="1">
      <c r="A40" s="422">
        <v>29</v>
      </c>
      <c r="B40" s="388" t="s">
        <v>1027</v>
      </c>
      <c r="C40" s="423">
        <v>1870</v>
      </c>
      <c r="D40" s="423">
        <v>1562</v>
      </c>
      <c r="E40" s="422">
        <v>1069</v>
      </c>
      <c r="F40" s="422">
        <v>1069</v>
      </c>
      <c r="G40" s="422">
        <v>1069</v>
      </c>
      <c r="H40" s="422">
        <v>1069</v>
      </c>
      <c r="I40" s="422">
        <v>1069</v>
      </c>
      <c r="J40" s="422">
        <v>0</v>
      </c>
      <c r="K40" s="422">
        <v>0</v>
      </c>
      <c r="L40" s="422">
        <v>0</v>
      </c>
      <c r="M40" s="422">
        <v>0</v>
      </c>
    </row>
    <row r="41" spans="1:13" ht="20.100000000000001" customHeight="1">
      <c r="A41" s="422">
        <v>30</v>
      </c>
      <c r="B41" s="388" t="s">
        <v>904</v>
      </c>
      <c r="C41" s="423">
        <v>2573</v>
      </c>
      <c r="D41" s="423">
        <v>2572</v>
      </c>
      <c r="E41" s="422">
        <v>2572</v>
      </c>
      <c r="F41" s="422">
        <v>2572</v>
      </c>
      <c r="G41" s="422">
        <v>2572</v>
      </c>
      <c r="H41" s="422">
        <v>2572</v>
      </c>
      <c r="I41" s="422">
        <v>2572</v>
      </c>
      <c r="J41" s="422">
        <v>2572</v>
      </c>
      <c r="K41" s="422">
        <v>2572</v>
      </c>
      <c r="L41" s="422">
        <v>2572</v>
      </c>
      <c r="M41" s="422">
        <v>1934</v>
      </c>
    </row>
    <row r="42" spans="1:13" ht="20.100000000000001" customHeight="1">
      <c r="A42" s="422">
        <v>31</v>
      </c>
      <c r="B42" s="388" t="s">
        <v>905</v>
      </c>
      <c r="C42" s="423">
        <v>1733</v>
      </c>
      <c r="D42" s="423">
        <v>1694</v>
      </c>
      <c r="E42" s="422">
        <v>1692</v>
      </c>
      <c r="F42" s="422">
        <v>1692</v>
      </c>
      <c r="G42" s="422">
        <v>1692</v>
      </c>
      <c r="H42" s="422">
        <v>1692</v>
      </c>
      <c r="I42" s="422">
        <v>1692</v>
      </c>
      <c r="J42" s="422">
        <v>1692</v>
      </c>
      <c r="K42" s="422">
        <v>1692</v>
      </c>
      <c r="L42" s="422">
        <v>1585</v>
      </c>
      <c r="M42" s="422">
        <v>1127</v>
      </c>
    </row>
    <row r="43" spans="1:13" ht="20.100000000000001" customHeight="1">
      <c r="A43" s="422">
        <v>32</v>
      </c>
      <c r="B43" s="388" t="s">
        <v>906</v>
      </c>
      <c r="C43" s="423">
        <v>1236</v>
      </c>
      <c r="D43" s="423">
        <v>1229</v>
      </c>
      <c r="E43" s="422">
        <v>1229</v>
      </c>
      <c r="F43" s="422">
        <v>0</v>
      </c>
      <c r="G43" s="422">
        <v>1229</v>
      </c>
      <c r="H43" s="422">
        <v>1229</v>
      </c>
      <c r="I43" s="422">
        <v>1229</v>
      </c>
      <c r="J43" s="422">
        <v>1229</v>
      </c>
      <c r="K43" s="422">
        <v>1229</v>
      </c>
      <c r="L43" s="422">
        <v>1229</v>
      </c>
      <c r="M43" s="422">
        <v>1229</v>
      </c>
    </row>
    <row r="44" spans="1:13" ht="20.100000000000001" customHeight="1">
      <c r="A44" s="422">
        <v>33</v>
      </c>
      <c r="B44" s="388" t="s">
        <v>907</v>
      </c>
      <c r="C44" s="423">
        <v>2337</v>
      </c>
      <c r="D44" s="423">
        <v>2337</v>
      </c>
      <c r="E44" s="422">
        <v>2316</v>
      </c>
      <c r="F44" s="422">
        <v>2316</v>
      </c>
      <c r="G44" s="422">
        <v>2316</v>
      </c>
      <c r="H44" s="422">
        <v>1698</v>
      </c>
      <c r="I44" s="422">
        <v>1698</v>
      </c>
      <c r="J44" s="422">
        <v>1698</v>
      </c>
      <c r="K44" s="422">
        <v>1697</v>
      </c>
      <c r="L44" s="422">
        <v>1697</v>
      </c>
      <c r="M44" s="422">
        <v>1117</v>
      </c>
    </row>
    <row r="45" spans="1:13" ht="20.100000000000001" customHeight="1">
      <c r="A45" s="422">
        <v>34</v>
      </c>
      <c r="B45" s="388" t="s">
        <v>908</v>
      </c>
      <c r="C45" s="423">
        <v>2526</v>
      </c>
      <c r="D45" s="423">
        <v>2517</v>
      </c>
      <c r="E45" s="422">
        <v>2517</v>
      </c>
      <c r="F45" s="422">
        <v>2268</v>
      </c>
      <c r="G45" s="422">
        <v>2257</v>
      </c>
      <c r="H45" s="422">
        <v>2243</v>
      </c>
      <c r="I45" s="422">
        <v>2122</v>
      </c>
      <c r="J45" s="422">
        <v>2122</v>
      </c>
      <c r="K45" s="422">
        <v>2042</v>
      </c>
      <c r="L45" s="422">
        <v>1311</v>
      </c>
      <c r="M45" s="422">
        <v>1215</v>
      </c>
    </row>
    <row r="46" spans="1:13" ht="20.100000000000001" customHeight="1">
      <c r="A46" s="422">
        <v>35</v>
      </c>
      <c r="B46" s="388" t="s">
        <v>909</v>
      </c>
      <c r="C46" s="423">
        <v>2728</v>
      </c>
      <c r="D46" s="423">
        <v>2665</v>
      </c>
      <c r="E46" s="422">
        <v>2552</v>
      </c>
      <c r="F46" s="422">
        <v>2552</v>
      </c>
      <c r="G46" s="422">
        <v>2464</v>
      </c>
      <c r="H46" s="422">
        <v>2233</v>
      </c>
      <c r="I46" s="422">
        <v>2221</v>
      </c>
      <c r="J46" s="422">
        <v>2212</v>
      </c>
      <c r="K46" s="422">
        <v>2201</v>
      </c>
      <c r="L46" s="422">
        <v>1829</v>
      </c>
      <c r="M46" s="422">
        <v>1221</v>
      </c>
    </row>
    <row r="47" spans="1:13" ht="20.100000000000001" customHeight="1">
      <c r="A47" s="422">
        <v>36</v>
      </c>
      <c r="B47" s="388" t="s">
        <v>910</v>
      </c>
      <c r="C47" s="423">
        <v>2114</v>
      </c>
      <c r="D47" s="423">
        <v>2052</v>
      </c>
      <c r="E47" s="422">
        <v>2032</v>
      </c>
      <c r="F47" s="422">
        <v>1979</v>
      </c>
      <c r="G47" s="422">
        <v>1968</v>
      </c>
      <c r="H47" s="422">
        <v>1966</v>
      </c>
      <c r="I47" s="422">
        <v>1964</v>
      </c>
      <c r="J47" s="422">
        <v>1964</v>
      </c>
      <c r="K47" s="422">
        <v>1964</v>
      </c>
      <c r="L47" s="422">
        <v>1964</v>
      </c>
      <c r="M47" s="422">
        <v>1964</v>
      </c>
    </row>
    <row r="48" spans="1:13" ht="20.100000000000001" customHeight="1">
      <c r="A48" s="422">
        <v>37</v>
      </c>
      <c r="B48" s="388" t="s">
        <v>911</v>
      </c>
      <c r="C48" s="423">
        <v>3897</v>
      </c>
      <c r="D48" s="423">
        <v>3897</v>
      </c>
      <c r="E48" s="422">
        <v>3897</v>
      </c>
      <c r="F48" s="422">
        <v>3897</v>
      </c>
      <c r="G48" s="422">
        <v>3897</v>
      </c>
      <c r="H48" s="422">
        <v>3897</v>
      </c>
      <c r="I48" s="422">
        <v>3897</v>
      </c>
      <c r="J48" s="422">
        <v>3897</v>
      </c>
      <c r="K48" s="422">
        <v>3897</v>
      </c>
      <c r="L48" s="422">
        <v>3897</v>
      </c>
      <c r="M48" s="422">
        <v>3897</v>
      </c>
    </row>
    <row r="49" spans="1:13" ht="20.100000000000001" customHeight="1">
      <c r="A49" s="422">
        <v>38</v>
      </c>
      <c r="B49" s="391" t="s">
        <v>912</v>
      </c>
      <c r="C49" s="423">
        <v>3112</v>
      </c>
      <c r="D49" s="423">
        <v>3102</v>
      </c>
      <c r="E49" s="422">
        <v>3061</v>
      </c>
      <c r="F49" s="422">
        <v>3061</v>
      </c>
      <c r="G49" s="422">
        <v>3061</v>
      </c>
      <c r="H49" s="422">
        <v>3060</v>
      </c>
      <c r="I49" s="422">
        <v>3057</v>
      </c>
      <c r="J49" s="422">
        <v>3057</v>
      </c>
      <c r="K49" s="422">
        <v>3057</v>
      </c>
      <c r="L49" s="422">
        <v>3047</v>
      </c>
      <c r="M49" s="422">
        <v>3012</v>
      </c>
    </row>
    <row r="50" spans="1:13" ht="20.100000000000001" customHeight="1">
      <c r="A50" s="422">
        <v>39</v>
      </c>
      <c r="B50" s="388" t="s">
        <v>913</v>
      </c>
      <c r="C50" s="423">
        <v>3527</v>
      </c>
      <c r="D50" s="423">
        <v>3527</v>
      </c>
      <c r="E50" s="422">
        <v>3566</v>
      </c>
      <c r="F50" s="422">
        <v>3566</v>
      </c>
      <c r="G50" s="422">
        <v>3566</v>
      </c>
      <c r="H50" s="422">
        <v>3566</v>
      </c>
      <c r="I50" s="422">
        <v>3566</v>
      </c>
      <c r="J50" s="422">
        <v>3566</v>
      </c>
      <c r="K50" s="422">
        <v>3566</v>
      </c>
      <c r="L50" s="422">
        <v>3566</v>
      </c>
      <c r="M50" s="422">
        <v>3566</v>
      </c>
    </row>
    <row r="51" spans="1:13" ht="20.100000000000001" customHeight="1">
      <c r="A51" s="422">
        <v>40</v>
      </c>
      <c r="B51" s="388" t="s">
        <v>914</v>
      </c>
      <c r="C51" s="423">
        <v>2063</v>
      </c>
      <c r="D51" s="423">
        <v>2062</v>
      </c>
      <c r="E51" s="422">
        <v>2060</v>
      </c>
      <c r="F51" s="422">
        <v>2060</v>
      </c>
      <c r="G51" s="422">
        <v>2060</v>
      </c>
      <c r="H51" s="422">
        <v>2045</v>
      </c>
      <c r="I51" s="422">
        <v>2045</v>
      </c>
      <c r="J51" s="422">
        <v>2045</v>
      </c>
      <c r="K51" s="422">
        <v>2045</v>
      </c>
      <c r="L51" s="422">
        <v>2045</v>
      </c>
      <c r="M51" s="422">
        <v>1896</v>
      </c>
    </row>
    <row r="52" spans="1:13" ht="20.100000000000001" customHeight="1">
      <c r="A52" s="422">
        <v>41</v>
      </c>
      <c r="B52" s="388" t="s">
        <v>915</v>
      </c>
      <c r="C52" s="423">
        <v>2897</v>
      </c>
      <c r="D52" s="423">
        <v>2897</v>
      </c>
      <c r="E52" s="422">
        <v>2904</v>
      </c>
      <c r="F52" s="422">
        <v>2904</v>
      </c>
      <c r="G52" s="422">
        <v>2904</v>
      </c>
      <c r="H52" s="422">
        <v>2904</v>
      </c>
      <c r="I52" s="422">
        <v>2904</v>
      </c>
      <c r="J52" s="422">
        <v>2904</v>
      </c>
      <c r="K52" s="422">
        <v>2904</v>
      </c>
      <c r="L52" s="422">
        <v>2904</v>
      </c>
      <c r="M52" s="422">
        <v>2904</v>
      </c>
    </row>
    <row r="53" spans="1:13" ht="20.100000000000001" customHeight="1">
      <c r="A53" s="422">
        <v>42</v>
      </c>
      <c r="B53" s="388" t="s">
        <v>916</v>
      </c>
      <c r="C53" s="423">
        <v>2102</v>
      </c>
      <c r="D53" s="423">
        <v>2097</v>
      </c>
      <c r="E53" s="422">
        <v>2091</v>
      </c>
      <c r="F53" s="422">
        <v>2091</v>
      </c>
      <c r="G53" s="422">
        <v>2091</v>
      </c>
      <c r="H53" s="422">
        <v>2083</v>
      </c>
      <c r="I53" s="422">
        <v>2077</v>
      </c>
      <c r="J53" s="422">
        <v>2062</v>
      </c>
      <c r="K53" s="422">
        <v>1721</v>
      </c>
      <c r="L53" s="422">
        <v>1570</v>
      </c>
      <c r="M53" s="422">
        <v>690</v>
      </c>
    </row>
    <row r="54" spans="1:13" ht="20.100000000000001" customHeight="1">
      <c r="A54" s="422">
        <v>43</v>
      </c>
      <c r="B54" s="388" t="s">
        <v>917</v>
      </c>
      <c r="C54" s="423">
        <v>1349</v>
      </c>
      <c r="D54" s="423">
        <v>1268</v>
      </c>
      <c r="E54" s="422">
        <v>340</v>
      </c>
      <c r="F54" s="422">
        <v>339</v>
      </c>
      <c r="G54" s="422">
        <v>339</v>
      </c>
      <c r="H54" s="422">
        <v>339</v>
      </c>
      <c r="I54" s="422">
        <v>339</v>
      </c>
      <c r="J54" s="422">
        <v>339</v>
      </c>
      <c r="K54" s="422">
        <v>333</v>
      </c>
      <c r="L54" s="422">
        <v>333</v>
      </c>
      <c r="M54" s="422">
        <v>319</v>
      </c>
    </row>
    <row r="55" spans="1:13" ht="20.100000000000001" customHeight="1">
      <c r="A55" s="422">
        <v>44</v>
      </c>
      <c r="B55" s="388" t="s">
        <v>918</v>
      </c>
      <c r="C55" s="423">
        <v>1215</v>
      </c>
      <c r="D55" s="423">
        <v>1215</v>
      </c>
      <c r="E55" s="422">
        <v>1209</v>
      </c>
      <c r="F55" s="422">
        <v>1209</v>
      </c>
      <c r="G55" s="422">
        <v>1209</v>
      </c>
      <c r="H55" s="422">
        <v>1209</v>
      </c>
      <c r="I55" s="422">
        <v>1209</v>
      </c>
      <c r="J55" s="422">
        <v>1209</v>
      </c>
      <c r="K55" s="422">
        <v>1209</v>
      </c>
      <c r="L55" s="422">
        <v>1209</v>
      </c>
      <c r="M55" s="422">
        <v>1209</v>
      </c>
    </row>
    <row r="56" spans="1:13" ht="20.100000000000001" customHeight="1">
      <c r="A56" s="422">
        <v>45</v>
      </c>
      <c r="B56" s="388" t="s">
        <v>919</v>
      </c>
      <c r="C56" s="423">
        <v>2927</v>
      </c>
      <c r="D56" s="423">
        <v>2890</v>
      </c>
      <c r="E56" s="422">
        <v>2594</v>
      </c>
      <c r="F56" s="422">
        <v>2589</v>
      </c>
      <c r="G56" s="422">
        <v>2118</v>
      </c>
      <c r="H56" s="422">
        <v>2108</v>
      </c>
      <c r="I56" s="422">
        <v>2059</v>
      </c>
      <c r="J56" s="422">
        <v>2039</v>
      </c>
      <c r="K56" s="422">
        <v>1702</v>
      </c>
      <c r="L56" s="422">
        <v>1703</v>
      </c>
      <c r="M56" s="422">
        <v>1484</v>
      </c>
    </row>
    <row r="57" spans="1:13" ht="20.100000000000001" customHeight="1">
      <c r="A57" s="422">
        <v>46</v>
      </c>
      <c r="B57" s="388" t="s">
        <v>920</v>
      </c>
      <c r="C57" s="423">
        <v>2297</v>
      </c>
      <c r="D57" s="423">
        <v>1756</v>
      </c>
      <c r="E57" s="422">
        <v>1393</v>
      </c>
      <c r="F57" s="422">
        <v>1393</v>
      </c>
      <c r="G57" s="422">
        <v>1009</v>
      </c>
      <c r="H57" s="422">
        <v>580</v>
      </c>
      <c r="I57" s="422">
        <v>580</v>
      </c>
      <c r="J57" s="422">
        <v>577</v>
      </c>
      <c r="K57" s="422">
        <v>565</v>
      </c>
      <c r="L57" s="422">
        <v>282</v>
      </c>
      <c r="M57" s="422">
        <v>9</v>
      </c>
    </row>
    <row r="58" spans="1:13" ht="20.100000000000001" customHeight="1">
      <c r="A58" s="422">
        <v>47</v>
      </c>
      <c r="B58" s="388" t="s">
        <v>1028</v>
      </c>
      <c r="C58" s="423">
        <v>2049</v>
      </c>
      <c r="D58" s="423">
        <v>2049</v>
      </c>
      <c r="E58" s="422">
        <v>1055</v>
      </c>
      <c r="F58" s="422">
        <v>1055</v>
      </c>
      <c r="G58" s="422">
        <v>1055</v>
      </c>
      <c r="H58" s="422">
        <v>1055</v>
      </c>
      <c r="I58" s="422">
        <v>447</v>
      </c>
      <c r="J58" s="422">
        <v>414</v>
      </c>
      <c r="K58" s="422">
        <v>414</v>
      </c>
      <c r="L58" s="422">
        <v>407</v>
      </c>
      <c r="M58" s="422">
        <v>361</v>
      </c>
    </row>
    <row r="59" spans="1:13" ht="20.100000000000001" customHeight="1">
      <c r="A59" s="422">
        <v>48</v>
      </c>
      <c r="B59" s="388" t="s">
        <v>1029</v>
      </c>
      <c r="C59" s="423">
        <v>2372</v>
      </c>
      <c r="D59" s="423">
        <v>2308</v>
      </c>
      <c r="E59" s="422">
        <v>2320</v>
      </c>
      <c r="F59" s="422">
        <v>2303</v>
      </c>
      <c r="G59" s="422">
        <v>2303</v>
      </c>
      <c r="H59" s="422">
        <v>2303</v>
      </c>
      <c r="I59" s="422">
        <v>2294</v>
      </c>
      <c r="J59" s="422">
        <v>1544</v>
      </c>
      <c r="K59" s="422">
        <v>1312</v>
      </c>
      <c r="L59" s="422">
        <v>1271</v>
      </c>
      <c r="M59" s="422">
        <v>1085</v>
      </c>
    </row>
    <row r="60" spans="1:13" ht="20.100000000000001" customHeight="1">
      <c r="A60" s="422">
        <v>49</v>
      </c>
      <c r="B60" s="388" t="s">
        <v>923</v>
      </c>
      <c r="C60" s="423">
        <v>2168</v>
      </c>
      <c r="D60" s="423">
        <v>2125</v>
      </c>
      <c r="E60" s="426">
        <v>607</v>
      </c>
      <c r="F60" s="426">
        <v>599</v>
      </c>
      <c r="G60" s="426">
        <v>597</v>
      </c>
      <c r="H60" s="426">
        <v>597</v>
      </c>
      <c r="I60" s="426">
        <v>597</v>
      </c>
      <c r="J60" s="426">
        <v>336</v>
      </c>
      <c r="K60" s="426">
        <v>85</v>
      </c>
      <c r="L60" s="426">
        <v>82</v>
      </c>
      <c r="M60" s="426">
        <v>32</v>
      </c>
    </row>
    <row r="61" spans="1:13" ht="20.100000000000001" customHeight="1">
      <c r="A61" s="422">
        <v>50</v>
      </c>
      <c r="B61" s="388" t="s">
        <v>924</v>
      </c>
      <c r="C61" s="423">
        <v>1182</v>
      </c>
      <c r="D61" s="423">
        <v>1174</v>
      </c>
      <c r="E61" s="422">
        <v>451</v>
      </c>
      <c r="F61" s="422">
        <v>451</v>
      </c>
      <c r="G61" s="422">
        <v>451</v>
      </c>
      <c r="H61" s="422">
        <v>451</v>
      </c>
      <c r="I61" s="422">
        <v>451</v>
      </c>
      <c r="J61" s="422">
        <v>451</v>
      </c>
      <c r="K61" s="422">
        <v>451</v>
      </c>
      <c r="L61" s="422">
        <v>451</v>
      </c>
      <c r="M61" s="422">
        <v>402</v>
      </c>
    </row>
    <row r="62" spans="1:13" ht="15.75">
      <c r="A62" s="422">
        <v>51</v>
      </c>
      <c r="B62" s="388" t="s">
        <v>925</v>
      </c>
      <c r="C62" s="423">
        <v>2719</v>
      </c>
      <c r="D62" s="423">
        <v>2719</v>
      </c>
      <c r="E62" s="422">
        <v>2719</v>
      </c>
      <c r="F62" s="422">
        <v>2719</v>
      </c>
      <c r="G62" s="422">
        <v>2719</v>
      </c>
      <c r="H62" s="422">
        <v>2719</v>
      </c>
      <c r="I62" s="422">
        <v>2719</v>
      </c>
      <c r="J62" s="422">
        <v>2719</v>
      </c>
      <c r="K62" s="422">
        <v>2719</v>
      </c>
      <c r="L62" s="422">
        <v>2719</v>
      </c>
      <c r="M62" s="422">
        <v>2719</v>
      </c>
    </row>
    <row r="63" spans="1:13" ht="20.100000000000001" customHeight="1">
      <c r="A63" s="428"/>
      <c r="B63" s="428" t="s">
        <v>1030</v>
      </c>
      <c r="C63" s="428">
        <f t="shared" ref="C63:M63" si="0">SUM(C12:C62)</f>
        <v>112868</v>
      </c>
      <c r="D63" s="428">
        <f t="shared" si="0"/>
        <v>109110</v>
      </c>
      <c r="E63" s="428">
        <f t="shared" si="0"/>
        <v>98701</v>
      </c>
      <c r="F63" s="428">
        <f t="shared" si="0"/>
        <v>96140</v>
      </c>
      <c r="G63" s="428">
        <f t="shared" si="0"/>
        <v>95722</v>
      </c>
      <c r="H63" s="428">
        <f t="shared" si="0"/>
        <v>93718</v>
      </c>
      <c r="I63" s="428">
        <f t="shared" si="0"/>
        <v>91856</v>
      </c>
      <c r="J63" s="428">
        <f t="shared" si="0"/>
        <v>88193</v>
      </c>
      <c r="K63" s="428">
        <f t="shared" si="0"/>
        <v>85794</v>
      </c>
      <c r="L63" s="428">
        <f t="shared" si="0"/>
        <v>82794</v>
      </c>
      <c r="M63" s="428">
        <f t="shared" si="0"/>
        <v>76385</v>
      </c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 s="145"/>
      <c r="B66" s="145"/>
      <c r="C66" s="145"/>
      <c r="D66" s="145"/>
      <c r="E66"/>
      <c r="F66"/>
      <c r="G66"/>
      <c r="H66" s="1078" t="s">
        <v>13</v>
      </c>
      <c r="I66" s="1078"/>
      <c r="J66" s="1078"/>
      <c r="K66" s="1078"/>
    </row>
    <row r="67" spans="1:15">
      <c r="A67" s="145"/>
      <c r="B67" s="145"/>
      <c r="C67" s="145"/>
      <c r="D67" s="145"/>
      <c r="E67"/>
      <c r="F67"/>
      <c r="G67"/>
      <c r="H67" s="1078" t="s">
        <v>14</v>
      </c>
      <c r="I67" s="1078"/>
      <c r="J67" s="1078"/>
      <c r="K67" s="1078"/>
    </row>
    <row r="68" spans="1:15">
      <c r="A68" s="145"/>
      <c r="B68" s="145"/>
      <c r="C68" s="145"/>
      <c r="D68" s="145"/>
      <c r="E68"/>
      <c r="F68"/>
      <c r="G68"/>
      <c r="H68" s="1078" t="s">
        <v>88</v>
      </c>
      <c r="I68" s="1078"/>
      <c r="J68" s="1078"/>
      <c r="K68" s="1078"/>
    </row>
    <row r="69" spans="1:15">
      <c r="A69" s="145" t="s">
        <v>12</v>
      </c>
      <c r="B69"/>
      <c r="C69" s="145"/>
      <c r="D69" s="145"/>
      <c r="E69"/>
      <c r="F69"/>
      <c r="G69"/>
      <c r="H69" s="1079" t="s">
        <v>85</v>
      </c>
      <c r="I69" s="1079"/>
      <c r="J69" s="1079"/>
      <c r="K69" s="149"/>
    </row>
  </sheetData>
  <mergeCells count="14">
    <mergeCell ref="H66:K66"/>
    <mergeCell ref="H67:K67"/>
    <mergeCell ref="H68:K68"/>
    <mergeCell ref="H69:J69"/>
    <mergeCell ref="A9:A10"/>
    <mergeCell ref="B9:B10"/>
    <mergeCell ref="C9:C10"/>
    <mergeCell ref="D9:D10"/>
    <mergeCell ref="E9:M9"/>
    <mergeCell ref="H1:I1"/>
    <mergeCell ref="D2:G2"/>
    <mergeCell ref="A3:M3"/>
    <mergeCell ref="A4:M4"/>
    <mergeCell ref="I8:M8"/>
  </mergeCells>
  <hyperlinks>
    <hyperlink ref="D62" r:id="rId1" display="javascript:__doPostBack('ctl00$ContentPlaceHolder1$Grd_tot_detail$ctl52$lbtncmpsch','')"/>
    <hyperlink ref="C62" r:id="rId2" display="javascript:__doPostBack('ctl00$ContentPlaceHolder1$Grd_tot_detail$ctl52$lbtnttlsch','')"/>
    <hyperlink ref="D61" r:id="rId3" display="javascript:__doPostBack('ctl00$ContentPlaceHolder1$Grd_tot_detail$ctl51$lbtncmpsch','')"/>
    <hyperlink ref="C61" r:id="rId4" display="javascript:__doPostBack('ctl00$ContentPlaceHolder1$Grd_tot_detail$ctl51$lbtnttlsch','')"/>
    <hyperlink ref="D60" r:id="rId5" display="javascript:__doPostBack('ctl00$ContentPlaceHolder1$Grd_tot_detail$ctl50$lbtncmpsch','')"/>
    <hyperlink ref="C60" r:id="rId6" display="javascript:__doPostBack('ctl00$ContentPlaceHolder1$Grd_tot_detail$ctl50$lbtnttlsch','')"/>
    <hyperlink ref="D59" r:id="rId7" display="javascript:__doPostBack('ctl00$ContentPlaceHolder1$Grd_tot_detail$ctl49$lbtncmpsch','')"/>
    <hyperlink ref="C59" r:id="rId8" display="javascript:__doPostBack('ctl00$ContentPlaceHolder1$Grd_tot_detail$ctl49$lbtnttlsch','')"/>
    <hyperlink ref="D58" r:id="rId9" display="javascript:__doPostBack('ctl00$ContentPlaceHolder1$Grd_tot_detail$ctl48$lbtncmpsch','')"/>
    <hyperlink ref="C58" r:id="rId10" display="javascript:__doPostBack('ctl00$ContentPlaceHolder1$Grd_tot_detail$ctl48$lbtnttlsch','')"/>
    <hyperlink ref="D57" r:id="rId11" display="javascript:__doPostBack('ctl00$ContentPlaceHolder1$Grd_tot_detail$ctl47$lbtncmpsch','')"/>
    <hyperlink ref="C57" r:id="rId12" display="javascript:__doPostBack('ctl00$ContentPlaceHolder1$Grd_tot_detail$ctl47$lbtnttlsch','')"/>
    <hyperlink ref="D56" r:id="rId13" display="javascript:__doPostBack('ctl00$ContentPlaceHolder1$Grd_tot_detail$ctl46$lbtncmpsch','')"/>
    <hyperlink ref="C56" r:id="rId14" display="javascript:__doPostBack('ctl00$ContentPlaceHolder1$Grd_tot_detail$ctl46$lbtnttlsch','')"/>
    <hyperlink ref="D55" r:id="rId15" display="javascript:__doPostBack('ctl00$ContentPlaceHolder1$Grd_tot_detail$ctl45$lbtncmpsch','')"/>
    <hyperlink ref="C55" r:id="rId16" display="javascript:__doPostBack('ctl00$ContentPlaceHolder1$Grd_tot_detail$ctl45$lbtnttlsch','')"/>
    <hyperlink ref="D54" r:id="rId17" display="javascript:__doPostBack('ctl00$ContentPlaceHolder1$Grd_tot_detail$ctl44$lbtncmpsch','')"/>
    <hyperlink ref="C54" r:id="rId18" display="javascript:__doPostBack('ctl00$ContentPlaceHolder1$Grd_tot_detail$ctl44$lbtnttlsch','')"/>
    <hyperlink ref="D53" r:id="rId19" display="javascript:__doPostBack('ctl00$ContentPlaceHolder1$Grd_tot_detail$ctl43$lbtncmpsch','')"/>
    <hyperlink ref="C53" r:id="rId20" display="javascript:__doPostBack('ctl00$ContentPlaceHolder1$Grd_tot_detail$ctl43$lbtnttlsch','')"/>
    <hyperlink ref="D52" r:id="rId21" display="javascript:__doPostBack('ctl00$ContentPlaceHolder1$Grd_tot_detail$ctl42$lbtncmpsch','')"/>
    <hyperlink ref="C52" r:id="rId22" display="javascript:__doPostBack('ctl00$ContentPlaceHolder1$Grd_tot_detail$ctl42$lbtnttlsch','')"/>
    <hyperlink ref="D51" r:id="rId23" display="javascript:__doPostBack('ctl00$ContentPlaceHolder1$Grd_tot_detail$ctl41$lbtncmpsch','')"/>
    <hyperlink ref="C51" r:id="rId24" display="javascript:__doPostBack('ctl00$ContentPlaceHolder1$Grd_tot_detail$ctl41$lbtnttlsch','')"/>
    <hyperlink ref="D50" r:id="rId25" display="javascript:__doPostBack('ctl00$ContentPlaceHolder1$Grd_tot_detail$ctl40$lbtncmpsch','')"/>
    <hyperlink ref="C50" r:id="rId26" display="javascript:__doPostBack('ctl00$ContentPlaceHolder1$Grd_tot_detail$ctl40$lbtnttlsch','')"/>
    <hyperlink ref="D49" r:id="rId27" display="javascript:__doPostBack('ctl00$ContentPlaceHolder1$Grd_tot_detail$ctl39$lbtncmpsch','')"/>
    <hyperlink ref="C49" r:id="rId28" display="javascript:__doPostBack('ctl00$ContentPlaceHolder1$Grd_tot_detail$ctl39$lbtnttlsch','')"/>
    <hyperlink ref="D48" r:id="rId29" display="javascript:__doPostBack('ctl00$ContentPlaceHolder1$Grd_tot_detail$ctl38$lbtncmpsch','')"/>
    <hyperlink ref="C48" r:id="rId30" display="javascript:__doPostBack('ctl00$ContentPlaceHolder1$Grd_tot_detail$ctl38$lbtnttlsch','')"/>
    <hyperlink ref="D47" r:id="rId31" display="javascript:__doPostBack('ctl00$ContentPlaceHolder1$Grd_tot_detail$ctl37$lbtncmpsch','')"/>
    <hyperlink ref="C47" r:id="rId32" display="javascript:__doPostBack('ctl00$ContentPlaceHolder1$Grd_tot_detail$ctl37$lbtnttlsch','')"/>
    <hyperlink ref="D46" r:id="rId33" display="javascript:__doPostBack('ctl00$ContentPlaceHolder1$Grd_tot_detail$ctl36$lbtncmpsch','')"/>
    <hyperlink ref="C46" r:id="rId34" display="javascript:__doPostBack('ctl00$ContentPlaceHolder1$Grd_tot_detail$ctl36$lbtnttlsch','')"/>
    <hyperlink ref="D45" r:id="rId35" display="javascript:__doPostBack('ctl00$ContentPlaceHolder1$Grd_tot_detail$ctl35$lbtncmpsch','')"/>
    <hyperlink ref="C45" r:id="rId36" display="javascript:__doPostBack('ctl00$ContentPlaceHolder1$Grd_tot_detail$ctl35$lbtnttlsch','')"/>
    <hyperlink ref="D44" r:id="rId37" display="javascript:__doPostBack('ctl00$ContentPlaceHolder1$Grd_tot_detail$ctl34$lbtncmpsch','')"/>
    <hyperlink ref="C44" r:id="rId38" display="javascript:__doPostBack('ctl00$ContentPlaceHolder1$Grd_tot_detail$ctl34$lbtnttlsch','')"/>
    <hyperlink ref="D43" r:id="rId39" display="javascript:__doPostBack('ctl00$ContentPlaceHolder1$Grd_tot_detail$ctl33$lbtncmpsch','')"/>
    <hyperlink ref="C43" r:id="rId40" display="javascript:__doPostBack('ctl00$ContentPlaceHolder1$Grd_tot_detail$ctl33$lbtnttlsch','')"/>
    <hyperlink ref="D42" r:id="rId41" display="javascript:__doPostBack('ctl00$ContentPlaceHolder1$Grd_tot_detail$ctl32$lbtncmpsch','')"/>
    <hyperlink ref="C42" r:id="rId42" display="javascript:__doPostBack('ctl00$ContentPlaceHolder1$Grd_tot_detail$ctl32$lbtnttlsch','')"/>
    <hyperlink ref="D41" r:id="rId43" display="javascript:__doPostBack('ctl00$ContentPlaceHolder1$Grd_tot_detail$ctl31$lbtncmpsch','')"/>
    <hyperlink ref="C41" r:id="rId44" display="javascript:__doPostBack('ctl00$ContentPlaceHolder1$Grd_tot_detail$ctl31$lbtnttlsch','')"/>
    <hyperlink ref="D40" r:id="rId45" display="javascript:__doPostBack('ctl00$ContentPlaceHolder1$Grd_tot_detail$ctl30$lbtncmpsch','')"/>
    <hyperlink ref="C40" r:id="rId46" display="javascript:__doPostBack('ctl00$ContentPlaceHolder1$Grd_tot_detail$ctl30$lbtnttlsch','')"/>
    <hyperlink ref="D39" r:id="rId47" display="javascript:__doPostBack('ctl00$ContentPlaceHolder1$Grd_tot_detail$ctl29$lbtncmpsch','')"/>
    <hyperlink ref="C39" r:id="rId48" display="javascript:__doPostBack('ctl00$ContentPlaceHolder1$Grd_tot_detail$ctl29$lbtnttlsch','')"/>
    <hyperlink ref="D38" r:id="rId49" display="javascript:__doPostBack('ctl00$ContentPlaceHolder1$Grd_tot_detail$ctl28$lbtncmpsch','')"/>
    <hyperlink ref="C38" r:id="rId50" display="javascript:__doPostBack('ctl00$ContentPlaceHolder1$Grd_tot_detail$ctl28$lbtnttlsch','')"/>
    <hyperlink ref="D37" r:id="rId51" display="javascript:__doPostBack('ctl00$ContentPlaceHolder1$Grd_tot_detail$ctl27$lbtncmpsch','')"/>
    <hyperlink ref="C37" r:id="rId52" display="javascript:__doPostBack('ctl00$ContentPlaceHolder1$Grd_tot_detail$ctl27$lbtnttlsch','')"/>
    <hyperlink ref="D36" r:id="rId53" display="javascript:__doPostBack('ctl00$ContentPlaceHolder1$Grd_tot_detail$ctl26$lbtncmpsch','')"/>
    <hyperlink ref="C36" r:id="rId54" display="javascript:__doPostBack('ctl00$ContentPlaceHolder1$Grd_tot_detail$ctl26$lbtnttlsch','')"/>
    <hyperlink ref="D35" r:id="rId55" display="javascript:__doPostBack('ctl00$ContentPlaceHolder1$Grd_tot_detail$ctl25$lbtncmpsch','')"/>
    <hyperlink ref="C35" r:id="rId56" display="javascript:__doPostBack('ctl00$ContentPlaceHolder1$Grd_tot_detail$ctl25$lbtnttlsch','')"/>
    <hyperlink ref="D34" r:id="rId57" display="javascript:__doPostBack('ctl00$ContentPlaceHolder1$Grd_tot_detail$ctl24$lbtncmpsch','')"/>
    <hyperlink ref="C34" r:id="rId58" display="javascript:__doPostBack('ctl00$ContentPlaceHolder1$Grd_tot_detail$ctl24$lbtnttlsch','')"/>
    <hyperlink ref="D33" r:id="rId59" display="javascript:__doPostBack('ctl00$ContentPlaceHolder1$Grd_tot_detail$ctl23$lbtncmpsch','')"/>
    <hyperlink ref="C33" r:id="rId60" display="javascript:__doPostBack('ctl00$ContentPlaceHolder1$Grd_tot_detail$ctl23$lbtnttlsch','')"/>
    <hyperlink ref="D32" r:id="rId61" display="javascript:__doPostBack('ctl00$ContentPlaceHolder1$Grd_tot_detail$ctl22$lbtncmpsch','')"/>
    <hyperlink ref="C32" r:id="rId62" display="javascript:__doPostBack('ctl00$ContentPlaceHolder1$Grd_tot_detail$ctl22$lbtnttlsch','')"/>
    <hyperlink ref="D31" r:id="rId63" display="javascript:__doPostBack('ctl00$ContentPlaceHolder1$Grd_tot_detail$ctl21$lbtncmpsch','')"/>
    <hyperlink ref="C31" r:id="rId64" display="javascript:__doPostBack('ctl00$ContentPlaceHolder1$Grd_tot_detail$ctl21$lbtnttlsch','')"/>
    <hyperlink ref="D30" r:id="rId65" display="javascript:__doPostBack('ctl00$ContentPlaceHolder1$Grd_tot_detail$ctl20$lbtncmpsch','')"/>
    <hyperlink ref="C30" r:id="rId66" display="javascript:__doPostBack('ctl00$ContentPlaceHolder1$Grd_tot_detail$ctl20$lbtnttlsch','')"/>
    <hyperlink ref="D29" r:id="rId67" display="javascript:__doPostBack('ctl00$ContentPlaceHolder1$Grd_tot_detail$ctl19$lbtncmpsch','')"/>
    <hyperlink ref="C29" r:id="rId68" display="javascript:__doPostBack('ctl00$ContentPlaceHolder1$Grd_tot_detail$ctl19$lbtnttlsch','')"/>
    <hyperlink ref="D28" r:id="rId69" display="javascript:__doPostBack('ctl00$ContentPlaceHolder1$Grd_tot_detail$ctl18$lbtncmpsch','')"/>
    <hyperlink ref="C28" r:id="rId70" display="javascript:__doPostBack('ctl00$ContentPlaceHolder1$Grd_tot_detail$ctl18$lbtnttlsch','')"/>
    <hyperlink ref="D27" r:id="rId71" display="javascript:__doPostBack('ctl00$ContentPlaceHolder1$Grd_tot_detail$ctl17$lbtncmpsch','')"/>
    <hyperlink ref="C27" r:id="rId72" display="javascript:__doPostBack('ctl00$ContentPlaceHolder1$Grd_tot_detail$ctl17$lbtnttlsch','')"/>
    <hyperlink ref="D26" r:id="rId73" display="javascript:__doPostBack('ctl00$ContentPlaceHolder1$Grd_tot_detail$ctl16$lbtncmpsch','')"/>
    <hyperlink ref="C26" r:id="rId74" display="javascript:__doPostBack('ctl00$ContentPlaceHolder1$Grd_tot_detail$ctl16$lbtnttlsch','')"/>
    <hyperlink ref="D25" r:id="rId75" display="javascript:__doPostBack('ctl00$ContentPlaceHolder1$Grd_tot_detail$ctl15$lbtncmpsch','')"/>
    <hyperlink ref="C25" r:id="rId76" display="javascript:__doPostBack('ctl00$ContentPlaceHolder1$Grd_tot_detail$ctl15$lbtnttlsch','')"/>
    <hyperlink ref="D24" r:id="rId77" display="javascript:__doPostBack('ctl00$ContentPlaceHolder1$Grd_tot_detail$ctl14$lbtncmpsch','')"/>
    <hyperlink ref="C24" r:id="rId78" display="javascript:__doPostBack('ctl00$ContentPlaceHolder1$Grd_tot_detail$ctl14$lbtnttlsch','')"/>
    <hyperlink ref="D23" r:id="rId79" display="javascript:__doPostBack('ctl00$ContentPlaceHolder1$Grd_tot_detail$ctl13$lbtncmpsch','')"/>
    <hyperlink ref="C23" r:id="rId80" display="javascript:__doPostBack('ctl00$ContentPlaceHolder1$Grd_tot_detail$ctl13$lbtnttlsch','')"/>
    <hyperlink ref="D22" r:id="rId81" display="javascript:__doPostBack('ctl00$ContentPlaceHolder1$Grd_tot_detail$ctl12$lbtncmpsch','')"/>
    <hyperlink ref="C22" r:id="rId82" display="javascript:__doPostBack('ctl00$ContentPlaceHolder1$Grd_tot_detail$ctl12$lbtnttlsch','')"/>
    <hyperlink ref="D21" r:id="rId83" display="javascript:__doPostBack('ctl00$ContentPlaceHolder1$Grd_tot_detail$ctl11$lbtncmpsch','')"/>
    <hyperlink ref="C21" r:id="rId84" display="javascript:__doPostBack('ctl00$ContentPlaceHolder1$Grd_tot_detail$ctl11$lbtnttlsch','')"/>
    <hyperlink ref="D20" r:id="rId85" display="javascript:__doPostBack('ctl00$ContentPlaceHolder1$Grd_tot_detail$ctl10$lbtncmpsch','')"/>
    <hyperlink ref="C20" r:id="rId86" display="javascript:__doPostBack('ctl00$ContentPlaceHolder1$Grd_tot_detail$ctl10$lbtnttlsch','')"/>
    <hyperlink ref="D19" r:id="rId87" display="javascript:__doPostBack('ctl00$ContentPlaceHolder1$Grd_tot_detail$ctl09$lbtncmpsch','')"/>
    <hyperlink ref="C19" r:id="rId88" display="javascript:__doPostBack('ctl00$ContentPlaceHolder1$Grd_tot_detail$ctl09$lbtnttlsch','')"/>
    <hyperlink ref="D18" r:id="rId89" display="javascript:__doPostBack('ctl00$ContentPlaceHolder1$Grd_tot_detail$ctl08$lbtncmpsch','')"/>
    <hyperlink ref="C18" r:id="rId90" display="javascript:__doPostBack('ctl00$ContentPlaceHolder1$Grd_tot_detail$ctl08$lbtnttlsch','')"/>
    <hyperlink ref="D17" r:id="rId91" display="javascript:__doPostBack('ctl00$ContentPlaceHolder1$Grd_tot_detail$ctl07$lbtncmpsch','')"/>
    <hyperlink ref="C17" r:id="rId92" display="javascript:__doPostBack('ctl00$ContentPlaceHolder1$Grd_tot_detail$ctl07$lbtnttlsch','')"/>
    <hyperlink ref="D16" r:id="rId93" display="javascript:__doPostBack('ctl00$ContentPlaceHolder1$Grd_tot_detail$ctl06$lbtncmpsch','')"/>
    <hyperlink ref="C16" r:id="rId94" display="javascript:__doPostBack('ctl00$ContentPlaceHolder1$Grd_tot_detail$ctl06$lbtnttlsch','')"/>
    <hyperlink ref="D15" r:id="rId95" display="javascript:__doPostBack('ctl00$ContentPlaceHolder1$Grd_tot_detail$ctl05$lbtncmpsch','')"/>
    <hyperlink ref="C15" r:id="rId96" display="javascript:__doPostBack('ctl00$ContentPlaceHolder1$Grd_tot_detail$ctl05$lbtnttlsch','')"/>
    <hyperlink ref="D14" r:id="rId97" display="javascript:__doPostBack('ctl00$ContentPlaceHolder1$Grd_tot_detail$ctl04$lbtncmpsch','')"/>
    <hyperlink ref="C14" r:id="rId98" display="javascript:__doPostBack('ctl00$ContentPlaceHolder1$Grd_tot_detail$ctl04$lbtnttlsch','')"/>
    <hyperlink ref="D13" r:id="rId99" display="javascript:__doPostBack('ctl00$ContentPlaceHolder1$Grd_tot_detail$ctl03$lbtncmpsch','')"/>
    <hyperlink ref="C13" r:id="rId100" display="javascript:__doPostBack('ctl00$ContentPlaceHolder1$Grd_tot_detail$ctl03$lbtnttlsch','')"/>
    <hyperlink ref="D12" r:id="rId101" display="javascript:__doPostBack('ctl00$ContentPlaceHolder1$Grd_tot_detail$ctl02$lbtncmpsch','')"/>
    <hyperlink ref="C12" r:id="rId102" display="javascript:__doPostBack('ctl00$ContentPlaceHolder1$Grd_tot_detail$ctl02$lbtnttlsch','')"/>
  </hyperlinks>
  <printOptions horizontalCentered="1"/>
  <pageMargins left="0.70866141732283505" right="0.70866141732283505" top="0.23622047244094499" bottom="0" header="0.31496062992126" footer="0.31496062992126"/>
  <pageSetup paperSize="9" scale="80" orientation="landscape" r:id="rId103"/>
  <rowBreaks count="1" manualBreakCount="1">
    <brk id="37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SheetLayoutView="90" workbookViewId="0">
      <pane ySplit="15" topLeftCell="A64" activePane="bottomLeft" state="frozen"/>
      <selection pane="bottomLeft" activeCell="H16" sqref="H16"/>
    </sheetView>
  </sheetViews>
  <sheetFormatPr defaultRowHeight="12.75"/>
  <cols>
    <col min="1" max="1" width="8.5703125" style="412" customWidth="1"/>
    <col min="2" max="2" width="17.85546875" style="412" customWidth="1"/>
    <col min="3" max="3" width="11.140625" style="412" customWidth="1"/>
    <col min="4" max="5" width="9.140625" style="412" customWidth="1"/>
    <col min="6" max="6" width="7.85546875" style="412" customWidth="1"/>
    <col min="7" max="7" width="8.42578125" style="412" customWidth="1"/>
    <col min="8" max="8" width="9.28515625" style="412" customWidth="1"/>
    <col min="9" max="9" width="10.28515625" style="412" customWidth="1"/>
    <col min="10" max="10" width="9.140625" style="412" customWidth="1"/>
    <col min="11" max="11" width="10.140625" style="412" customWidth="1"/>
    <col min="12" max="12" width="11" style="412" customWidth="1"/>
    <col min="13" max="16384" width="9.140625" style="412"/>
  </cols>
  <sheetData>
    <row r="1" spans="1:12">
      <c r="G1" s="1290"/>
      <c r="H1" s="1290"/>
      <c r="K1" s="1294" t="s">
        <v>537</v>
      </c>
      <c r="L1" s="1294"/>
    </row>
    <row r="2" spans="1:12">
      <c r="C2" s="1290" t="s">
        <v>624</v>
      </c>
      <c r="D2" s="1290"/>
      <c r="E2" s="1290"/>
      <c r="F2" s="1290"/>
      <c r="G2" s="1290"/>
      <c r="H2" s="1290"/>
      <c r="I2" s="1290"/>
      <c r="K2" s="413"/>
    </row>
    <row r="3" spans="1:12" s="415" customFormat="1" ht="15.75">
      <c r="A3" s="1291" t="s">
        <v>738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</row>
    <row r="4" spans="1:12" s="415" customFormat="1" ht="20.25" customHeight="1">
      <c r="A4" s="1291" t="s">
        <v>805</v>
      </c>
      <c r="B4" s="1291"/>
      <c r="C4" s="1291"/>
      <c r="D4" s="1291"/>
      <c r="E4" s="1291"/>
      <c r="F4" s="1291"/>
      <c r="G4" s="1291"/>
      <c r="H4" s="1291"/>
      <c r="I4" s="1291"/>
      <c r="J4" s="1291"/>
      <c r="K4" s="1291"/>
      <c r="L4" s="1291"/>
    </row>
    <row r="6" spans="1:12">
      <c r="A6" s="416" t="s">
        <v>1035</v>
      </c>
      <c r="B6" s="417"/>
      <c r="C6" s="418"/>
      <c r="D6" s="418"/>
      <c r="E6" s="418"/>
      <c r="F6" s="418"/>
      <c r="G6" s="418"/>
      <c r="H6" s="418"/>
      <c r="I6" s="418"/>
    </row>
    <row r="7" spans="1:12">
      <c r="A7" s="416"/>
      <c r="B7" s="418"/>
      <c r="C7" s="418"/>
      <c r="D7" s="418"/>
      <c r="E7" s="418"/>
      <c r="F7" s="418"/>
      <c r="G7" s="418"/>
      <c r="H7" s="418"/>
      <c r="I7" s="418"/>
    </row>
    <row r="8" spans="1:12">
      <c r="A8" s="416"/>
      <c r="B8" s="418"/>
      <c r="C8" s="418"/>
      <c r="D8" s="418"/>
      <c r="E8" s="418"/>
      <c r="F8" s="418"/>
      <c r="G8" s="418"/>
      <c r="H8" s="418"/>
      <c r="I8" s="418"/>
    </row>
    <row r="9" spans="1:12">
      <c r="A9" s="1295" t="s">
        <v>698</v>
      </c>
      <c r="B9" s="1295"/>
      <c r="C9" s="1295"/>
      <c r="D9" s="1295"/>
      <c r="E9" s="1295"/>
      <c r="F9" s="429"/>
      <c r="G9" s="418"/>
      <c r="H9" s="418"/>
      <c r="I9" s="418"/>
    </row>
    <row r="10" spans="1:12">
      <c r="A10" s="1295" t="s">
        <v>699</v>
      </c>
      <c r="B10" s="1295"/>
      <c r="C10" s="1295"/>
      <c r="D10" s="1295"/>
      <c r="E10" s="1295"/>
      <c r="F10" s="429"/>
      <c r="G10" s="418"/>
      <c r="H10" s="418"/>
      <c r="I10" s="418"/>
    </row>
    <row r="12" spans="1:12" s="419" customFormat="1" ht="15" customHeight="1">
      <c r="A12" s="412"/>
      <c r="B12" s="412"/>
      <c r="C12" s="412"/>
      <c r="D12" s="412"/>
      <c r="E12" s="412"/>
      <c r="F12" s="412"/>
      <c r="G12" s="412"/>
      <c r="H12" s="412"/>
      <c r="I12" s="412"/>
      <c r="J12" s="1296" t="s">
        <v>814</v>
      </c>
      <c r="K12" s="1296"/>
      <c r="L12" s="1296"/>
    </row>
    <row r="13" spans="1:12" s="419" customFormat="1" ht="20.25" customHeight="1">
      <c r="A13" s="1214" t="s">
        <v>75</v>
      </c>
      <c r="B13" s="1214" t="s">
        <v>3</v>
      </c>
      <c r="C13" s="1293" t="s">
        <v>269</v>
      </c>
      <c r="D13" s="1297" t="s">
        <v>648</v>
      </c>
      <c r="E13" s="1297"/>
      <c r="F13" s="1297"/>
      <c r="G13" s="1297"/>
      <c r="H13" s="1297"/>
      <c r="I13" s="1297"/>
      <c r="J13" s="1297"/>
      <c r="K13" s="1297"/>
      <c r="L13" s="1297"/>
    </row>
    <row r="14" spans="1:12" s="419" customFormat="1" ht="48" customHeight="1">
      <c r="A14" s="1214"/>
      <c r="B14" s="1214"/>
      <c r="C14" s="1293"/>
      <c r="D14" s="420" t="s">
        <v>810</v>
      </c>
      <c r="E14" s="420" t="s">
        <v>272</v>
      </c>
      <c r="F14" s="420" t="s">
        <v>273</v>
      </c>
      <c r="G14" s="420" t="s">
        <v>274</v>
      </c>
      <c r="H14" s="420" t="s">
        <v>275</v>
      </c>
      <c r="I14" s="420" t="s">
        <v>276</v>
      </c>
      <c r="J14" s="420" t="s">
        <v>277</v>
      </c>
      <c r="K14" s="420" t="s">
        <v>278</v>
      </c>
      <c r="L14" s="420" t="s">
        <v>811</v>
      </c>
    </row>
    <row r="15" spans="1:12" s="431" customFormat="1" ht="20.100000000000001" customHeight="1">
      <c r="A15" s="430">
        <v>1</v>
      </c>
      <c r="B15" s="430">
        <v>2</v>
      </c>
      <c r="C15" s="430">
        <v>3</v>
      </c>
      <c r="D15" s="430">
        <v>4</v>
      </c>
      <c r="E15" s="430">
        <v>5</v>
      </c>
      <c r="F15" s="430">
        <v>6</v>
      </c>
      <c r="G15" s="430">
        <v>7</v>
      </c>
      <c r="H15" s="430">
        <v>8</v>
      </c>
      <c r="I15" s="430">
        <v>9</v>
      </c>
      <c r="J15" s="430">
        <v>10</v>
      </c>
      <c r="K15" s="430">
        <v>11</v>
      </c>
      <c r="L15" s="430">
        <v>12</v>
      </c>
    </row>
    <row r="16" spans="1:12" s="415" customFormat="1" ht="20.100000000000001" customHeight="1">
      <c r="A16" s="422">
        <v>1</v>
      </c>
      <c r="B16" s="385" t="s">
        <v>875</v>
      </c>
      <c r="C16" s="432">
        <v>950</v>
      </c>
      <c r="D16" s="432">
        <v>0</v>
      </c>
      <c r="E16" s="432">
        <v>0</v>
      </c>
      <c r="F16" s="432">
        <v>0</v>
      </c>
      <c r="G16" s="432">
        <v>0</v>
      </c>
      <c r="H16" s="433">
        <v>0</v>
      </c>
      <c r="I16" s="433">
        <v>0</v>
      </c>
      <c r="J16" s="433">
        <v>0</v>
      </c>
      <c r="K16" s="433">
        <v>0</v>
      </c>
      <c r="L16" s="433">
        <v>0</v>
      </c>
    </row>
    <row r="17" spans="1:15" s="415" customFormat="1" ht="20.100000000000001" customHeight="1">
      <c r="A17" s="422">
        <v>2</v>
      </c>
      <c r="B17" s="387" t="s">
        <v>876</v>
      </c>
      <c r="C17" s="433">
        <v>2307</v>
      </c>
      <c r="D17" s="433">
        <v>0</v>
      </c>
      <c r="E17" s="433">
        <v>0</v>
      </c>
      <c r="F17" s="433">
        <v>0</v>
      </c>
      <c r="G17" s="433">
        <v>0</v>
      </c>
      <c r="H17" s="433">
        <v>0</v>
      </c>
      <c r="I17" s="433">
        <v>0</v>
      </c>
      <c r="J17" s="433">
        <v>0</v>
      </c>
      <c r="K17" s="433">
        <v>0</v>
      </c>
      <c r="L17" s="433">
        <v>0</v>
      </c>
      <c r="O17" s="415" t="s">
        <v>11</v>
      </c>
    </row>
    <row r="18" spans="1:15" s="415" customFormat="1" ht="20.100000000000001" customHeight="1">
      <c r="A18" s="422">
        <v>3</v>
      </c>
      <c r="B18" s="387" t="s">
        <v>1020</v>
      </c>
      <c r="C18" s="432">
        <v>0</v>
      </c>
      <c r="D18" s="432">
        <v>0</v>
      </c>
      <c r="E18" s="432">
        <v>0</v>
      </c>
      <c r="F18" s="432">
        <v>0</v>
      </c>
      <c r="G18" s="432">
        <v>0</v>
      </c>
      <c r="H18" s="433">
        <v>0</v>
      </c>
      <c r="I18" s="433">
        <v>0</v>
      </c>
      <c r="J18" s="433">
        <v>0</v>
      </c>
      <c r="K18" s="433">
        <v>0</v>
      </c>
      <c r="L18" s="433">
        <v>111</v>
      </c>
    </row>
    <row r="19" spans="1:15" s="434" customFormat="1" ht="20.100000000000001" customHeight="1">
      <c r="A19" s="422">
        <v>4</v>
      </c>
      <c r="B19" s="388" t="s">
        <v>878</v>
      </c>
      <c r="C19" s="433">
        <v>1499</v>
      </c>
      <c r="D19" s="433">
        <v>0</v>
      </c>
      <c r="E19" s="433">
        <v>0</v>
      </c>
      <c r="F19" s="433">
        <v>0</v>
      </c>
      <c r="G19" s="433">
        <v>0</v>
      </c>
      <c r="H19" s="433">
        <v>0</v>
      </c>
      <c r="I19" s="433">
        <v>0</v>
      </c>
      <c r="J19" s="433">
        <v>0</v>
      </c>
      <c r="K19" s="433">
        <v>0</v>
      </c>
      <c r="L19" s="433">
        <v>0</v>
      </c>
    </row>
    <row r="20" spans="1:15" s="434" customFormat="1" ht="20.100000000000001" customHeight="1">
      <c r="A20" s="422">
        <v>5</v>
      </c>
      <c r="B20" s="388" t="s">
        <v>879</v>
      </c>
      <c r="C20" s="435">
        <v>3024</v>
      </c>
      <c r="D20" s="435">
        <v>0</v>
      </c>
      <c r="E20" s="435">
        <v>0</v>
      </c>
      <c r="F20" s="435">
        <v>0</v>
      </c>
      <c r="G20" s="435">
        <v>0</v>
      </c>
      <c r="H20" s="435">
        <v>0</v>
      </c>
      <c r="I20" s="433">
        <v>0</v>
      </c>
      <c r="J20" s="433">
        <v>0</v>
      </c>
      <c r="K20" s="433">
        <v>0</v>
      </c>
      <c r="L20" s="433">
        <v>0</v>
      </c>
    </row>
    <row r="21" spans="1:15" s="434" customFormat="1" ht="20.100000000000001" customHeight="1">
      <c r="A21" s="422">
        <v>6</v>
      </c>
      <c r="B21" s="388" t="s">
        <v>880</v>
      </c>
      <c r="C21" s="435">
        <v>2751</v>
      </c>
      <c r="D21" s="435">
        <v>0</v>
      </c>
      <c r="E21" s="435">
        <v>0</v>
      </c>
      <c r="F21" s="435">
        <v>0</v>
      </c>
      <c r="G21" s="435">
        <v>0</v>
      </c>
      <c r="H21" s="435">
        <v>0</v>
      </c>
      <c r="I21" s="433">
        <v>0</v>
      </c>
      <c r="J21" s="433">
        <v>0</v>
      </c>
      <c r="K21" s="433">
        <v>502</v>
      </c>
      <c r="L21" s="433">
        <v>730</v>
      </c>
    </row>
    <row r="22" spans="1:15" s="415" customFormat="1" ht="20.100000000000001" customHeight="1">
      <c r="A22" s="422">
        <v>7</v>
      </c>
      <c r="B22" s="388" t="s">
        <v>881</v>
      </c>
      <c r="C22" s="433">
        <v>2855</v>
      </c>
      <c r="D22" s="433">
        <v>0</v>
      </c>
      <c r="E22" s="433">
        <v>0</v>
      </c>
      <c r="F22" s="433">
        <v>0</v>
      </c>
      <c r="G22" s="433">
        <v>0</v>
      </c>
      <c r="H22" s="433">
        <v>0</v>
      </c>
      <c r="I22" s="433">
        <v>0</v>
      </c>
      <c r="J22" s="433">
        <v>282</v>
      </c>
      <c r="K22" s="433">
        <v>180</v>
      </c>
      <c r="L22" s="433">
        <v>361</v>
      </c>
    </row>
    <row r="23" spans="1:15" s="415" customFormat="1" ht="20.100000000000001" customHeight="1">
      <c r="A23" s="422">
        <v>8</v>
      </c>
      <c r="B23" s="388" t="s">
        <v>1021</v>
      </c>
      <c r="C23" s="433">
        <v>2531</v>
      </c>
      <c r="D23" s="433">
        <v>0</v>
      </c>
      <c r="E23" s="433">
        <v>0</v>
      </c>
      <c r="F23" s="433">
        <v>0</v>
      </c>
      <c r="G23" s="433">
        <v>0</v>
      </c>
      <c r="H23" s="433">
        <v>0</v>
      </c>
      <c r="I23" s="433">
        <v>0</v>
      </c>
      <c r="J23" s="433">
        <v>0</v>
      </c>
      <c r="K23" s="433">
        <v>0</v>
      </c>
      <c r="L23" s="433">
        <v>0</v>
      </c>
    </row>
    <row r="24" spans="1:15" s="415" customFormat="1" ht="20.100000000000001" customHeight="1">
      <c r="A24" s="422">
        <v>9</v>
      </c>
      <c r="B24" s="388" t="s">
        <v>883</v>
      </c>
      <c r="C24" s="433">
        <v>1426</v>
      </c>
      <c r="D24" s="433">
        <v>1426</v>
      </c>
      <c r="E24" s="433">
        <v>0</v>
      </c>
      <c r="F24" s="433">
        <v>0</v>
      </c>
      <c r="G24" s="433">
        <v>15</v>
      </c>
      <c r="H24" s="433">
        <v>10</v>
      </c>
      <c r="I24" s="433">
        <v>2</v>
      </c>
      <c r="J24" s="433">
        <v>64</v>
      </c>
      <c r="K24" s="433">
        <v>70</v>
      </c>
      <c r="L24" s="433">
        <v>53</v>
      </c>
    </row>
    <row r="25" spans="1:15" s="415" customFormat="1" ht="20.100000000000001" customHeight="1">
      <c r="A25" s="422">
        <v>10</v>
      </c>
      <c r="B25" s="388" t="s">
        <v>884</v>
      </c>
      <c r="C25" s="433">
        <v>719</v>
      </c>
      <c r="D25" s="433">
        <v>0</v>
      </c>
      <c r="E25" s="433">
        <v>0</v>
      </c>
      <c r="F25" s="433">
        <v>0</v>
      </c>
      <c r="G25" s="433">
        <v>0</v>
      </c>
      <c r="H25" s="433">
        <v>0</v>
      </c>
      <c r="I25" s="433">
        <v>0</v>
      </c>
      <c r="J25" s="433">
        <v>0</v>
      </c>
      <c r="K25" s="433">
        <v>0</v>
      </c>
      <c r="L25" s="433">
        <v>0</v>
      </c>
    </row>
    <row r="26" spans="1:15" s="415" customFormat="1" ht="20.100000000000001" customHeight="1">
      <c r="A26" s="422">
        <v>11</v>
      </c>
      <c r="B26" s="388" t="s">
        <v>1022</v>
      </c>
      <c r="C26" s="433">
        <v>0</v>
      </c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0</v>
      </c>
    </row>
    <row r="27" spans="1:15" s="415" customFormat="1" ht="20.100000000000001" customHeight="1">
      <c r="A27" s="422">
        <v>12</v>
      </c>
      <c r="B27" s="388" t="s">
        <v>886</v>
      </c>
      <c r="C27" s="433">
        <v>0</v>
      </c>
      <c r="D27" s="433">
        <v>0</v>
      </c>
      <c r="E27" s="433">
        <v>0</v>
      </c>
      <c r="F27" s="433">
        <v>0</v>
      </c>
      <c r="G27" s="433">
        <v>0</v>
      </c>
      <c r="H27" s="433">
        <v>0</v>
      </c>
      <c r="I27" s="433">
        <v>0</v>
      </c>
      <c r="J27" s="433">
        <v>0</v>
      </c>
      <c r="K27" s="433">
        <v>0</v>
      </c>
      <c r="L27" s="433">
        <v>0</v>
      </c>
    </row>
    <row r="28" spans="1:15" s="415" customFormat="1" ht="20.100000000000001" customHeight="1">
      <c r="A28" s="422">
        <v>13</v>
      </c>
      <c r="B28" s="388" t="s">
        <v>887</v>
      </c>
      <c r="C28" s="433">
        <v>1999</v>
      </c>
      <c r="D28" s="433">
        <v>1999</v>
      </c>
      <c r="E28" s="433">
        <v>0</v>
      </c>
      <c r="F28" s="433">
        <v>0</v>
      </c>
      <c r="G28" s="433">
        <v>0</v>
      </c>
      <c r="H28" s="433">
        <v>0</v>
      </c>
      <c r="I28" s="433">
        <v>0</v>
      </c>
      <c r="J28" s="433">
        <v>0</v>
      </c>
      <c r="K28" s="433">
        <v>0</v>
      </c>
      <c r="L28" s="433">
        <v>0</v>
      </c>
    </row>
    <row r="29" spans="1:15" s="415" customFormat="1" ht="20.100000000000001" customHeight="1">
      <c r="A29" s="422">
        <v>14</v>
      </c>
      <c r="B29" s="388" t="s">
        <v>1023</v>
      </c>
      <c r="C29" s="433">
        <v>1203</v>
      </c>
      <c r="D29" s="433">
        <v>0</v>
      </c>
      <c r="E29" s="433">
        <v>0</v>
      </c>
      <c r="F29" s="433">
        <v>0</v>
      </c>
      <c r="G29" s="433">
        <v>0</v>
      </c>
      <c r="H29" s="433">
        <v>0</v>
      </c>
      <c r="I29" s="433">
        <v>0</v>
      </c>
      <c r="J29" s="433">
        <v>59</v>
      </c>
      <c r="K29" s="433">
        <v>34</v>
      </c>
      <c r="L29" s="433">
        <v>16</v>
      </c>
    </row>
    <row r="30" spans="1:15" s="415" customFormat="1" ht="20.100000000000001" customHeight="1">
      <c r="A30" s="422">
        <v>15</v>
      </c>
      <c r="B30" s="388" t="s">
        <v>889</v>
      </c>
      <c r="C30" s="433">
        <v>2076</v>
      </c>
      <c r="D30" s="433">
        <v>0</v>
      </c>
      <c r="E30" s="433">
        <v>0</v>
      </c>
      <c r="F30" s="433">
        <v>0</v>
      </c>
      <c r="G30" s="433">
        <v>0</v>
      </c>
      <c r="H30" s="433">
        <v>0</v>
      </c>
      <c r="I30" s="433">
        <v>42</v>
      </c>
      <c r="J30" s="433">
        <v>176</v>
      </c>
      <c r="K30" s="433">
        <v>381</v>
      </c>
      <c r="L30" s="433">
        <v>998</v>
      </c>
    </row>
    <row r="31" spans="1:15" s="415" customFormat="1" ht="20.100000000000001" customHeight="1">
      <c r="A31" s="422">
        <v>16</v>
      </c>
      <c r="B31" s="388" t="s">
        <v>1024</v>
      </c>
      <c r="C31" s="433">
        <v>3818</v>
      </c>
      <c r="D31" s="433">
        <v>0</v>
      </c>
      <c r="E31" s="433">
        <v>0</v>
      </c>
      <c r="F31" s="433">
        <v>0</v>
      </c>
      <c r="G31" s="433">
        <v>0</v>
      </c>
      <c r="H31" s="433">
        <v>0</v>
      </c>
      <c r="I31" s="433">
        <v>0</v>
      </c>
      <c r="J31" s="433">
        <v>0</v>
      </c>
      <c r="K31" s="433">
        <v>0</v>
      </c>
      <c r="L31" s="433">
        <v>0</v>
      </c>
    </row>
    <row r="32" spans="1:15" s="415" customFormat="1" ht="20.100000000000001" customHeight="1">
      <c r="A32" s="422">
        <v>17</v>
      </c>
      <c r="B32" s="388" t="s">
        <v>891</v>
      </c>
      <c r="C32" s="433">
        <v>1830</v>
      </c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0</v>
      </c>
    </row>
    <row r="33" spans="1:16" s="415" customFormat="1" ht="20.100000000000001" customHeight="1">
      <c r="A33" s="422">
        <v>18</v>
      </c>
      <c r="B33" s="436" t="s">
        <v>892</v>
      </c>
      <c r="C33" s="433">
        <v>2288</v>
      </c>
      <c r="D33" s="433">
        <v>0</v>
      </c>
      <c r="E33" s="433">
        <v>0</v>
      </c>
      <c r="F33" s="433">
        <v>0</v>
      </c>
      <c r="G33" s="433">
        <v>0</v>
      </c>
      <c r="H33" s="433">
        <v>0</v>
      </c>
      <c r="I33" s="433">
        <v>0</v>
      </c>
      <c r="J33" s="433">
        <v>0</v>
      </c>
      <c r="K33" s="433">
        <v>0</v>
      </c>
      <c r="L33" s="433">
        <v>10</v>
      </c>
    </row>
    <row r="34" spans="1:16" s="415" customFormat="1" ht="20.100000000000001" customHeight="1">
      <c r="A34" s="422">
        <v>19</v>
      </c>
      <c r="B34" s="436" t="s">
        <v>893</v>
      </c>
      <c r="C34" s="433">
        <v>1882</v>
      </c>
      <c r="D34" s="433">
        <v>0</v>
      </c>
      <c r="E34" s="433">
        <v>0</v>
      </c>
      <c r="F34" s="433">
        <v>0</v>
      </c>
      <c r="G34" s="433">
        <v>0</v>
      </c>
      <c r="H34" s="433">
        <v>0</v>
      </c>
      <c r="I34" s="433">
        <v>0</v>
      </c>
      <c r="J34" s="433">
        <v>0</v>
      </c>
      <c r="K34" s="433">
        <v>102</v>
      </c>
      <c r="L34" s="433">
        <v>103</v>
      </c>
      <c r="O34" s="415" t="s">
        <v>1032</v>
      </c>
    </row>
    <row r="35" spans="1:16" s="415" customFormat="1" ht="20.100000000000001" customHeight="1">
      <c r="A35" s="422">
        <v>20</v>
      </c>
      <c r="B35" s="388" t="s">
        <v>894</v>
      </c>
      <c r="C35" s="433">
        <v>821</v>
      </c>
      <c r="D35" s="433">
        <v>75</v>
      </c>
      <c r="E35" s="433">
        <v>92</v>
      </c>
      <c r="F35" s="433">
        <v>98</v>
      </c>
      <c r="G35" s="433">
        <v>103</v>
      </c>
      <c r="H35" s="433">
        <v>109</v>
      </c>
      <c r="I35" s="433">
        <v>119</v>
      </c>
      <c r="J35" s="433">
        <v>132</v>
      </c>
      <c r="K35" s="433">
        <v>146</v>
      </c>
      <c r="L35" s="433">
        <v>154</v>
      </c>
    </row>
    <row r="36" spans="1:16" s="415" customFormat="1" ht="20.100000000000001" customHeight="1">
      <c r="A36" s="422">
        <v>21</v>
      </c>
      <c r="B36" s="388" t="s">
        <v>1025</v>
      </c>
      <c r="C36" s="433">
        <v>1668</v>
      </c>
      <c r="D36" s="433">
        <v>0</v>
      </c>
      <c r="E36" s="433">
        <v>0</v>
      </c>
      <c r="F36" s="433">
        <v>0</v>
      </c>
      <c r="G36" s="433">
        <v>0</v>
      </c>
      <c r="H36" s="433">
        <v>0</v>
      </c>
      <c r="I36" s="433">
        <v>0</v>
      </c>
      <c r="J36" s="433">
        <v>0</v>
      </c>
      <c r="K36" s="433">
        <v>0</v>
      </c>
      <c r="L36" s="433">
        <v>0</v>
      </c>
    </row>
    <row r="37" spans="1:16" s="415" customFormat="1" ht="20.100000000000001" customHeight="1">
      <c r="A37" s="422">
        <v>22</v>
      </c>
      <c r="B37" s="388" t="s">
        <v>896</v>
      </c>
      <c r="C37" s="433">
        <v>1674</v>
      </c>
      <c r="D37" s="433">
        <v>1674</v>
      </c>
      <c r="E37" s="433">
        <v>0</v>
      </c>
      <c r="F37" s="433">
        <v>0</v>
      </c>
      <c r="G37" s="433">
        <v>0</v>
      </c>
      <c r="H37" s="433">
        <v>0</v>
      </c>
      <c r="I37" s="433">
        <v>0</v>
      </c>
      <c r="J37" s="433">
        <v>0</v>
      </c>
      <c r="K37" s="433">
        <v>0</v>
      </c>
      <c r="L37" s="433">
        <v>0</v>
      </c>
    </row>
    <row r="38" spans="1:16" s="415" customFormat="1" ht="20.100000000000001" customHeight="1">
      <c r="A38" s="422">
        <v>23</v>
      </c>
      <c r="B38" s="388" t="s">
        <v>1026</v>
      </c>
      <c r="C38" s="433">
        <v>2362</v>
      </c>
      <c r="D38" s="433">
        <v>0</v>
      </c>
      <c r="E38" s="433">
        <v>0</v>
      </c>
      <c r="F38" s="433">
        <v>0</v>
      </c>
      <c r="G38" s="433">
        <v>0</v>
      </c>
      <c r="H38" s="433">
        <v>0</v>
      </c>
      <c r="I38" s="433">
        <v>0</v>
      </c>
      <c r="J38" s="433">
        <v>0</v>
      </c>
      <c r="K38" s="433">
        <v>0</v>
      </c>
      <c r="L38" s="433">
        <v>0</v>
      </c>
    </row>
    <row r="39" spans="1:16" s="415" customFormat="1" ht="20.100000000000001" customHeight="1">
      <c r="A39" s="422">
        <v>24</v>
      </c>
      <c r="B39" s="388" t="s">
        <v>898</v>
      </c>
      <c r="C39" s="433">
        <v>2432</v>
      </c>
      <c r="D39" s="433">
        <v>0</v>
      </c>
      <c r="E39" s="433">
        <v>0</v>
      </c>
      <c r="F39" s="433">
        <v>0</v>
      </c>
      <c r="G39" s="433">
        <v>0</v>
      </c>
      <c r="H39" s="433">
        <v>0</v>
      </c>
      <c r="I39" s="433">
        <v>0</v>
      </c>
      <c r="J39" s="433">
        <v>0</v>
      </c>
      <c r="K39" s="433">
        <v>0</v>
      </c>
      <c r="L39" s="433">
        <v>0</v>
      </c>
    </row>
    <row r="40" spans="1:16" s="415" customFormat="1" ht="20.100000000000001" customHeight="1">
      <c r="A40" s="422">
        <v>25</v>
      </c>
      <c r="B40" s="388" t="s">
        <v>899</v>
      </c>
      <c r="C40" s="437">
        <v>1836</v>
      </c>
      <c r="D40" s="437">
        <v>0</v>
      </c>
      <c r="E40" s="437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9"/>
      <c r="N40" s="440"/>
      <c r="O40" s="440"/>
      <c r="P40" s="440"/>
    </row>
    <row r="41" spans="1:16" s="415" customFormat="1" ht="20.100000000000001" customHeight="1">
      <c r="A41" s="422">
        <v>26</v>
      </c>
      <c r="B41" s="388" t="s">
        <v>900</v>
      </c>
      <c r="C41" s="441">
        <v>1590</v>
      </c>
      <c r="D41" s="441">
        <v>0</v>
      </c>
      <c r="E41" s="441">
        <v>0</v>
      </c>
      <c r="F41" s="442">
        <v>0</v>
      </c>
      <c r="G41" s="442">
        <v>0</v>
      </c>
      <c r="H41" s="442">
        <v>0</v>
      </c>
      <c r="I41" s="442">
        <v>0</v>
      </c>
      <c r="J41" s="442">
        <v>0</v>
      </c>
      <c r="K41" s="442">
        <v>0</v>
      </c>
      <c r="L41" s="442">
        <v>0</v>
      </c>
      <c r="M41" s="443"/>
      <c r="N41" s="444"/>
      <c r="O41" s="444"/>
      <c r="P41" s="444"/>
    </row>
    <row r="42" spans="1:16" s="415" customFormat="1" ht="20.100000000000001" customHeight="1">
      <c r="A42" s="422">
        <v>27</v>
      </c>
      <c r="B42" s="388" t="s">
        <v>901</v>
      </c>
      <c r="C42" s="433">
        <v>3268</v>
      </c>
      <c r="D42" s="433">
        <v>0</v>
      </c>
      <c r="E42" s="433">
        <v>0</v>
      </c>
      <c r="F42" s="433">
        <v>0</v>
      </c>
      <c r="G42" s="433">
        <v>0</v>
      </c>
      <c r="H42" s="433">
        <v>0</v>
      </c>
      <c r="I42" s="433">
        <v>0</v>
      </c>
      <c r="J42" s="433">
        <v>0</v>
      </c>
      <c r="K42" s="433">
        <v>0</v>
      </c>
      <c r="L42" s="433">
        <v>0</v>
      </c>
    </row>
    <row r="43" spans="1:16" s="415" customFormat="1" ht="20.100000000000001" customHeight="1">
      <c r="A43" s="422">
        <v>28</v>
      </c>
      <c r="B43" s="388" t="s">
        <v>902</v>
      </c>
      <c r="C43" s="433">
        <v>2701</v>
      </c>
      <c r="D43" s="433">
        <v>0</v>
      </c>
      <c r="E43" s="433">
        <v>0</v>
      </c>
      <c r="F43" s="433">
        <v>0</v>
      </c>
      <c r="G43" s="433">
        <v>0</v>
      </c>
      <c r="H43" s="433">
        <v>0</v>
      </c>
      <c r="I43" s="433">
        <v>0</v>
      </c>
      <c r="J43" s="433">
        <v>0</v>
      </c>
      <c r="K43" s="433">
        <v>0</v>
      </c>
      <c r="L43" s="433">
        <v>0</v>
      </c>
    </row>
    <row r="44" spans="1:16" s="415" customFormat="1" ht="20.100000000000001" customHeight="1">
      <c r="A44" s="422">
        <v>29</v>
      </c>
      <c r="B44" s="388" t="s">
        <v>1027</v>
      </c>
      <c r="C44" s="433">
        <v>1827</v>
      </c>
      <c r="D44" s="433">
        <v>0</v>
      </c>
      <c r="E44" s="433">
        <v>0</v>
      </c>
      <c r="F44" s="433">
        <v>0</v>
      </c>
      <c r="G44" s="433">
        <v>0</v>
      </c>
      <c r="H44" s="433">
        <v>0</v>
      </c>
      <c r="I44" s="433">
        <v>0</v>
      </c>
      <c r="J44" s="433">
        <v>0</v>
      </c>
      <c r="K44" s="433">
        <v>0</v>
      </c>
      <c r="L44" s="433">
        <v>0</v>
      </c>
    </row>
    <row r="45" spans="1:16" s="415" customFormat="1" ht="20.100000000000001" customHeight="1">
      <c r="A45" s="422">
        <v>30</v>
      </c>
      <c r="B45" s="388" t="s">
        <v>904</v>
      </c>
      <c r="C45" s="433">
        <v>2604</v>
      </c>
      <c r="D45" s="433">
        <v>0</v>
      </c>
      <c r="E45" s="433">
        <v>0</v>
      </c>
      <c r="F45" s="433">
        <v>0</v>
      </c>
      <c r="G45" s="433">
        <v>0</v>
      </c>
      <c r="H45" s="433">
        <v>17</v>
      </c>
      <c r="I45" s="433">
        <v>23</v>
      </c>
      <c r="J45" s="433">
        <v>119</v>
      </c>
      <c r="K45" s="433">
        <v>145</v>
      </c>
      <c r="L45" s="433">
        <v>161</v>
      </c>
    </row>
    <row r="46" spans="1:16" s="415" customFormat="1" ht="20.100000000000001" customHeight="1">
      <c r="A46" s="422">
        <v>31</v>
      </c>
      <c r="B46" s="388" t="s">
        <v>905</v>
      </c>
      <c r="C46" s="433">
        <v>1733</v>
      </c>
      <c r="D46" s="433">
        <v>0</v>
      </c>
      <c r="E46" s="433">
        <v>0</v>
      </c>
      <c r="F46" s="433">
        <v>0</v>
      </c>
      <c r="G46" s="433">
        <v>0</v>
      </c>
      <c r="H46" s="433">
        <v>0</v>
      </c>
      <c r="I46" s="433">
        <v>0</v>
      </c>
      <c r="J46" s="433">
        <v>0</v>
      </c>
      <c r="K46" s="433">
        <v>0</v>
      </c>
      <c r="L46" s="433">
        <v>0</v>
      </c>
    </row>
    <row r="47" spans="1:16" s="415" customFormat="1" ht="20.100000000000001" customHeight="1">
      <c r="A47" s="422">
        <v>32</v>
      </c>
      <c r="B47" s="388" t="s">
        <v>906</v>
      </c>
      <c r="C47" s="433">
        <v>1265</v>
      </c>
      <c r="D47" s="433">
        <v>0</v>
      </c>
      <c r="E47" s="433">
        <v>0</v>
      </c>
      <c r="F47" s="433">
        <v>0</v>
      </c>
      <c r="G47" s="433">
        <v>0</v>
      </c>
      <c r="H47" s="433">
        <v>0</v>
      </c>
      <c r="I47" s="433">
        <v>0</v>
      </c>
      <c r="J47" s="433">
        <v>0</v>
      </c>
      <c r="K47" s="433">
        <v>0</v>
      </c>
      <c r="L47" s="433">
        <v>0</v>
      </c>
    </row>
    <row r="48" spans="1:16" s="415" customFormat="1" ht="20.100000000000001" customHeight="1">
      <c r="A48" s="422">
        <v>33</v>
      </c>
      <c r="B48" s="388" t="s">
        <v>907</v>
      </c>
      <c r="C48" s="433">
        <v>2316</v>
      </c>
      <c r="D48" s="433">
        <v>0</v>
      </c>
      <c r="E48" s="433">
        <v>0</v>
      </c>
      <c r="F48" s="433">
        <v>0</v>
      </c>
      <c r="G48" s="433">
        <v>0</v>
      </c>
      <c r="H48" s="433">
        <v>0</v>
      </c>
      <c r="I48" s="433">
        <v>0</v>
      </c>
      <c r="J48" s="433">
        <v>0</v>
      </c>
      <c r="K48" s="433">
        <v>0</v>
      </c>
      <c r="L48" s="433">
        <v>0</v>
      </c>
    </row>
    <row r="49" spans="1:16" s="415" customFormat="1" ht="20.100000000000001" customHeight="1">
      <c r="A49" s="422">
        <v>34</v>
      </c>
      <c r="B49" s="388" t="s">
        <v>908</v>
      </c>
      <c r="C49" s="433">
        <v>2526</v>
      </c>
      <c r="D49" s="433">
        <v>0</v>
      </c>
      <c r="E49" s="433">
        <v>0</v>
      </c>
      <c r="F49" s="433">
        <v>0</v>
      </c>
      <c r="G49" s="433">
        <v>0</v>
      </c>
      <c r="H49" s="433">
        <v>0</v>
      </c>
      <c r="I49" s="433">
        <v>0</v>
      </c>
      <c r="J49" s="433">
        <v>0</v>
      </c>
      <c r="K49" s="433" t="s">
        <v>1033</v>
      </c>
      <c r="L49" s="433">
        <v>0</v>
      </c>
    </row>
    <row r="50" spans="1:16" s="415" customFormat="1" ht="20.100000000000001" customHeight="1">
      <c r="A50" s="422">
        <v>35</v>
      </c>
      <c r="B50" s="388" t="s">
        <v>909</v>
      </c>
      <c r="C50" s="433">
        <v>2702</v>
      </c>
      <c r="D50" s="433">
        <v>0</v>
      </c>
      <c r="E50" s="433">
        <v>0</v>
      </c>
      <c r="F50" s="433">
        <v>0</v>
      </c>
      <c r="G50" s="433">
        <v>0</v>
      </c>
      <c r="H50" s="433">
        <v>0</v>
      </c>
      <c r="I50" s="433">
        <v>0</v>
      </c>
      <c r="J50" s="433">
        <v>0</v>
      </c>
      <c r="K50" s="433">
        <v>0</v>
      </c>
      <c r="L50" s="433">
        <v>0</v>
      </c>
    </row>
    <row r="51" spans="1:16" s="415" customFormat="1" ht="20.100000000000001" customHeight="1">
      <c r="A51" s="422">
        <v>36</v>
      </c>
      <c r="B51" s="388" t="s">
        <v>910</v>
      </c>
      <c r="C51" s="433">
        <v>2125</v>
      </c>
      <c r="D51" s="433">
        <v>0</v>
      </c>
      <c r="E51" s="433">
        <v>0</v>
      </c>
      <c r="F51" s="433">
        <v>0</v>
      </c>
      <c r="G51" s="433">
        <v>0</v>
      </c>
      <c r="H51" s="433">
        <v>0</v>
      </c>
      <c r="I51" s="433">
        <v>0</v>
      </c>
      <c r="J51" s="433">
        <v>0</v>
      </c>
      <c r="K51" s="433">
        <v>0</v>
      </c>
      <c r="L51" s="433">
        <v>0</v>
      </c>
    </row>
    <row r="52" spans="1:16" s="415" customFormat="1" ht="20.100000000000001" customHeight="1">
      <c r="A52" s="422">
        <v>37</v>
      </c>
      <c r="B52" s="388" t="s">
        <v>911</v>
      </c>
      <c r="C52" s="433">
        <v>3963</v>
      </c>
      <c r="D52" s="433">
        <v>0</v>
      </c>
      <c r="E52" s="433">
        <v>0</v>
      </c>
      <c r="F52" s="433">
        <v>0</v>
      </c>
      <c r="G52" s="433">
        <v>0</v>
      </c>
      <c r="H52" s="433">
        <v>0</v>
      </c>
      <c r="I52" s="433">
        <v>0</v>
      </c>
      <c r="J52" s="433">
        <v>0</v>
      </c>
      <c r="K52" s="433">
        <v>0</v>
      </c>
      <c r="L52" s="433">
        <v>0</v>
      </c>
    </row>
    <row r="53" spans="1:16" s="415" customFormat="1" ht="20.100000000000001" customHeight="1">
      <c r="A53" s="422">
        <v>38</v>
      </c>
      <c r="B53" s="388" t="s">
        <v>912</v>
      </c>
      <c r="C53" s="433">
        <v>3117</v>
      </c>
      <c r="D53" s="433">
        <v>0</v>
      </c>
      <c r="E53" s="433">
        <v>0</v>
      </c>
      <c r="F53" s="433">
        <v>0</v>
      </c>
      <c r="G53" s="433">
        <v>0</v>
      </c>
      <c r="H53" s="433">
        <v>0</v>
      </c>
      <c r="I53" s="433">
        <v>0</v>
      </c>
      <c r="J53" s="433">
        <v>0</v>
      </c>
      <c r="K53" s="433">
        <v>0</v>
      </c>
      <c r="L53" s="433">
        <v>0</v>
      </c>
    </row>
    <row r="54" spans="1:16" s="415" customFormat="1" ht="20.100000000000001" customHeight="1">
      <c r="A54" s="422">
        <v>39</v>
      </c>
      <c r="B54" s="388" t="s">
        <v>913</v>
      </c>
      <c r="C54" s="433">
        <v>3629</v>
      </c>
      <c r="D54" s="433">
        <v>0</v>
      </c>
      <c r="E54" s="433">
        <v>0</v>
      </c>
      <c r="F54" s="433">
        <v>0</v>
      </c>
      <c r="G54" s="433">
        <v>0</v>
      </c>
      <c r="H54" s="433">
        <v>0</v>
      </c>
      <c r="I54" s="433">
        <v>0</v>
      </c>
      <c r="J54" s="433">
        <v>0</v>
      </c>
      <c r="K54" s="433">
        <v>0</v>
      </c>
      <c r="L54" s="433">
        <v>0</v>
      </c>
    </row>
    <row r="55" spans="1:16" s="415" customFormat="1" ht="20.100000000000001" customHeight="1">
      <c r="A55" s="422">
        <v>40</v>
      </c>
      <c r="B55" s="388" t="s">
        <v>914</v>
      </c>
      <c r="C55" s="433">
        <v>2099</v>
      </c>
      <c r="D55" s="433">
        <v>12</v>
      </c>
      <c r="E55" s="433">
        <v>34</v>
      </c>
      <c r="F55" s="433">
        <v>31</v>
      </c>
      <c r="G55" s="433">
        <v>40</v>
      </c>
      <c r="H55" s="433">
        <v>47</v>
      </c>
      <c r="I55" s="433">
        <v>45</v>
      </c>
      <c r="J55" s="433">
        <v>36</v>
      </c>
      <c r="K55" s="433">
        <v>33</v>
      </c>
      <c r="L55" s="433">
        <v>45</v>
      </c>
    </row>
    <row r="56" spans="1:16" s="415" customFormat="1" ht="20.100000000000001" customHeight="1">
      <c r="A56" s="422">
        <v>41</v>
      </c>
      <c r="B56" s="388" t="s">
        <v>915</v>
      </c>
      <c r="C56" s="433">
        <v>2904</v>
      </c>
      <c r="D56" s="433">
        <v>0</v>
      </c>
      <c r="E56" s="433">
        <v>0</v>
      </c>
      <c r="F56" s="433">
        <v>0</v>
      </c>
      <c r="G56" s="433">
        <v>0</v>
      </c>
      <c r="H56" s="433">
        <v>0</v>
      </c>
      <c r="I56" s="433">
        <v>0</v>
      </c>
      <c r="J56" s="433">
        <v>0</v>
      </c>
      <c r="K56" s="433">
        <v>0</v>
      </c>
      <c r="L56" s="433">
        <v>0</v>
      </c>
    </row>
    <row r="57" spans="1:16" s="415" customFormat="1" ht="20.100000000000001" customHeight="1">
      <c r="A57" s="422">
        <v>42</v>
      </c>
      <c r="B57" s="388" t="s">
        <v>916</v>
      </c>
      <c r="C57" s="433">
        <v>2118</v>
      </c>
      <c r="D57" s="433">
        <v>0</v>
      </c>
      <c r="E57" s="433">
        <v>0</v>
      </c>
      <c r="F57" s="433">
        <v>0</v>
      </c>
      <c r="G57" s="433">
        <v>0</v>
      </c>
      <c r="H57" s="433">
        <v>0</v>
      </c>
      <c r="I57" s="433">
        <v>0</v>
      </c>
      <c r="J57" s="433">
        <v>0</v>
      </c>
      <c r="K57" s="433">
        <v>0</v>
      </c>
      <c r="L57" s="433">
        <v>0</v>
      </c>
    </row>
    <row r="58" spans="1:16" s="415" customFormat="1" ht="20.100000000000001" customHeight="1">
      <c r="A58" s="422">
        <v>43</v>
      </c>
      <c r="B58" s="388" t="s">
        <v>917</v>
      </c>
      <c r="C58" s="433">
        <v>1265</v>
      </c>
      <c r="D58" s="433">
        <v>0</v>
      </c>
      <c r="E58" s="433">
        <v>0</v>
      </c>
      <c r="F58" s="433">
        <v>0</v>
      </c>
      <c r="G58" s="433">
        <v>0</v>
      </c>
      <c r="H58" s="433">
        <v>0</v>
      </c>
      <c r="I58" s="433">
        <v>0</v>
      </c>
      <c r="J58" s="433">
        <v>0</v>
      </c>
      <c r="K58" s="433">
        <v>0</v>
      </c>
      <c r="L58" s="433">
        <v>0</v>
      </c>
    </row>
    <row r="59" spans="1:16" s="415" customFormat="1" ht="20.100000000000001" customHeight="1">
      <c r="A59" s="422">
        <v>44</v>
      </c>
      <c r="B59" s="388" t="s">
        <v>918</v>
      </c>
      <c r="C59" s="433">
        <v>1234</v>
      </c>
      <c r="D59" s="433">
        <v>0</v>
      </c>
      <c r="E59" s="433">
        <v>0</v>
      </c>
      <c r="F59" s="433">
        <v>0</v>
      </c>
      <c r="G59" s="433">
        <v>0</v>
      </c>
      <c r="H59" s="433">
        <v>0</v>
      </c>
      <c r="I59" s="433">
        <v>0</v>
      </c>
      <c r="J59" s="433">
        <v>0</v>
      </c>
      <c r="K59" s="433">
        <v>0</v>
      </c>
      <c r="L59" s="433">
        <v>0</v>
      </c>
    </row>
    <row r="60" spans="1:16" s="415" customFormat="1" ht="20.100000000000001" customHeight="1">
      <c r="A60" s="422">
        <v>45</v>
      </c>
      <c r="B60" s="388" t="s">
        <v>919</v>
      </c>
      <c r="C60" s="433">
        <v>2966</v>
      </c>
      <c r="D60" s="433">
        <v>0</v>
      </c>
      <c r="E60" s="433">
        <v>0</v>
      </c>
      <c r="F60" s="433">
        <v>0</v>
      </c>
      <c r="G60" s="433">
        <v>0</v>
      </c>
      <c r="H60" s="433">
        <v>0</v>
      </c>
      <c r="I60" s="433">
        <v>0</v>
      </c>
      <c r="J60" s="433">
        <v>0</v>
      </c>
      <c r="K60" s="433">
        <v>0</v>
      </c>
      <c r="L60" s="433">
        <v>0</v>
      </c>
    </row>
    <row r="61" spans="1:16" s="415" customFormat="1" ht="20.100000000000001" customHeight="1">
      <c r="A61" s="422">
        <v>46</v>
      </c>
      <c r="B61" s="388" t="s">
        <v>920</v>
      </c>
      <c r="C61" s="433">
        <v>2300</v>
      </c>
      <c r="D61" s="433">
        <v>0</v>
      </c>
      <c r="E61" s="433">
        <v>0</v>
      </c>
      <c r="F61" s="433">
        <v>0</v>
      </c>
      <c r="G61" s="433">
        <v>0</v>
      </c>
      <c r="H61" s="433">
        <v>0</v>
      </c>
      <c r="I61" s="433">
        <v>0</v>
      </c>
      <c r="J61" s="433">
        <v>0</v>
      </c>
      <c r="K61" s="433">
        <v>0</v>
      </c>
      <c r="L61" s="433">
        <v>0</v>
      </c>
    </row>
    <row r="62" spans="1:16" s="415" customFormat="1" ht="20.100000000000001" customHeight="1">
      <c r="A62" s="422">
        <v>47</v>
      </c>
      <c r="B62" s="388" t="s">
        <v>1028</v>
      </c>
      <c r="C62" s="433">
        <v>2031</v>
      </c>
      <c r="D62" s="433">
        <v>0</v>
      </c>
      <c r="E62" s="433">
        <v>0</v>
      </c>
      <c r="F62" s="433">
        <v>0</v>
      </c>
      <c r="G62" s="433">
        <v>0</v>
      </c>
      <c r="H62" s="433">
        <v>0</v>
      </c>
      <c r="I62" s="433">
        <v>0</v>
      </c>
      <c r="J62" s="433">
        <v>0</v>
      </c>
      <c r="K62" s="433">
        <v>0</v>
      </c>
      <c r="L62" s="433">
        <v>0</v>
      </c>
    </row>
    <row r="63" spans="1:16" s="415" customFormat="1" ht="20.100000000000001" customHeight="1">
      <c r="A63" s="422">
        <v>48</v>
      </c>
      <c r="B63" s="388" t="s">
        <v>1029</v>
      </c>
      <c r="C63" s="433">
        <v>2303</v>
      </c>
      <c r="D63" s="433">
        <v>0</v>
      </c>
      <c r="E63" s="433">
        <v>0</v>
      </c>
      <c r="F63" s="433">
        <v>0</v>
      </c>
      <c r="G63" s="433">
        <v>0</v>
      </c>
      <c r="H63" s="433">
        <v>0</v>
      </c>
      <c r="I63" s="433">
        <v>0</v>
      </c>
      <c r="J63" s="433">
        <v>0</v>
      </c>
      <c r="K63" s="433">
        <v>0</v>
      </c>
      <c r="L63" s="433">
        <v>0</v>
      </c>
    </row>
    <row r="64" spans="1:16" s="415" customFormat="1" ht="20.100000000000001" customHeight="1">
      <c r="A64" s="422">
        <v>49</v>
      </c>
      <c r="B64" s="388" t="s">
        <v>923</v>
      </c>
      <c r="C64" s="437">
        <v>2171</v>
      </c>
      <c r="D64" s="437">
        <v>0</v>
      </c>
      <c r="E64" s="437">
        <v>0</v>
      </c>
      <c r="F64" s="438">
        <v>0</v>
      </c>
      <c r="G64" s="438">
        <v>0</v>
      </c>
      <c r="H64" s="438">
        <v>0</v>
      </c>
      <c r="I64" s="438">
        <v>0</v>
      </c>
      <c r="J64" s="438">
        <v>0</v>
      </c>
      <c r="K64" s="438">
        <v>0</v>
      </c>
      <c r="L64" s="438">
        <v>0</v>
      </c>
      <c r="M64" s="445"/>
      <c r="N64" s="446"/>
      <c r="O64" s="446"/>
      <c r="P64" s="446"/>
    </row>
    <row r="65" spans="1:13" s="415" customFormat="1" ht="20.100000000000001" customHeight="1">
      <c r="A65" s="422">
        <v>50</v>
      </c>
      <c r="B65" s="388" t="s">
        <v>924</v>
      </c>
      <c r="C65" s="433">
        <v>1177</v>
      </c>
      <c r="D65" s="433">
        <v>0</v>
      </c>
      <c r="E65" s="433">
        <v>0</v>
      </c>
      <c r="F65" s="433">
        <v>0</v>
      </c>
      <c r="G65" s="433">
        <v>0</v>
      </c>
      <c r="H65" s="433">
        <v>0</v>
      </c>
      <c r="I65" s="433">
        <v>0</v>
      </c>
      <c r="J65" s="433">
        <v>0</v>
      </c>
      <c r="K65" s="433">
        <v>0</v>
      </c>
      <c r="L65" s="433">
        <v>0</v>
      </c>
    </row>
    <row r="66" spans="1:13" s="415" customFormat="1" ht="20.100000000000001" customHeight="1">
      <c r="A66" s="422">
        <v>51</v>
      </c>
      <c r="B66" s="388" t="s">
        <v>925</v>
      </c>
      <c r="C66" s="433">
        <v>2593</v>
      </c>
      <c r="D66" s="433">
        <v>221</v>
      </c>
      <c r="E66" s="433">
        <v>0</v>
      </c>
      <c r="F66" s="433">
        <v>230</v>
      </c>
      <c r="G66" s="433">
        <v>477</v>
      </c>
      <c r="H66" s="433">
        <v>548</v>
      </c>
      <c r="I66" s="433">
        <v>611</v>
      </c>
      <c r="J66" s="433">
        <v>907</v>
      </c>
      <c r="K66" s="433">
        <v>1395</v>
      </c>
      <c r="L66" s="433">
        <v>1496</v>
      </c>
    </row>
    <row r="67" spans="1:13" s="415" customFormat="1" ht="20.100000000000001" customHeight="1">
      <c r="A67" s="447"/>
      <c r="B67" s="447" t="s">
        <v>1030</v>
      </c>
      <c r="C67" s="447">
        <f t="shared" ref="C67:L67" si="0">SUM(C16:C66)</f>
        <v>104478</v>
      </c>
      <c r="D67" s="447">
        <f t="shared" si="0"/>
        <v>5407</v>
      </c>
      <c r="E67" s="447">
        <f t="shared" si="0"/>
        <v>126</v>
      </c>
      <c r="F67" s="447">
        <f t="shared" si="0"/>
        <v>359</v>
      </c>
      <c r="G67" s="447">
        <f t="shared" si="0"/>
        <v>635</v>
      </c>
      <c r="H67" s="447">
        <f t="shared" si="0"/>
        <v>731</v>
      </c>
      <c r="I67" s="447">
        <f t="shared" si="0"/>
        <v>842</v>
      </c>
      <c r="J67" s="447">
        <f t="shared" si="0"/>
        <v>1775</v>
      </c>
      <c r="K67" s="447">
        <f t="shared" si="0"/>
        <v>2988</v>
      </c>
      <c r="L67" s="447">
        <f t="shared" si="0"/>
        <v>4238</v>
      </c>
    </row>
    <row r="69" spans="1:13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>
      <c r="A70" s="145"/>
      <c r="B70" s="145"/>
      <c r="C70" s="145"/>
      <c r="D70" s="145"/>
      <c r="E70"/>
      <c r="F70"/>
      <c r="G70"/>
      <c r="H70" s="1078" t="s">
        <v>13</v>
      </c>
      <c r="I70" s="1078"/>
      <c r="J70" s="1078"/>
      <c r="K70" s="1078"/>
    </row>
    <row r="71" spans="1:13">
      <c r="A71" s="145"/>
      <c r="B71" s="145"/>
      <c r="C71" s="145"/>
      <c r="D71" s="145"/>
      <c r="E71"/>
      <c r="F71"/>
      <c r="G71"/>
      <c r="H71" s="1078" t="s">
        <v>14</v>
      </c>
      <c r="I71" s="1078"/>
      <c r="J71" s="1078"/>
      <c r="K71" s="1078"/>
    </row>
    <row r="72" spans="1:13">
      <c r="A72" s="145"/>
      <c r="B72" s="145"/>
      <c r="C72" s="145"/>
      <c r="D72" s="145"/>
      <c r="E72"/>
      <c r="F72"/>
      <c r="G72"/>
      <c r="H72" s="1078" t="s">
        <v>88</v>
      </c>
      <c r="I72" s="1078"/>
      <c r="J72" s="1078"/>
      <c r="K72" s="1078"/>
    </row>
    <row r="73" spans="1:13">
      <c r="A73" s="145" t="s">
        <v>12</v>
      </c>
      <c r="B73"/>
      <c r="C73" s="145"/>
      <c r="D73" s="145"/>
      <c r="E73"/>
      <c r="F73"/>
      <c r="G73"/>
      <c r="H73" s="1079" t="s">
        <v>85</v>
      </c>
      <c r="I73" s="1079"/>
      <c r="J73" s="1079"/>
      <c r="K73" s="149"/>
    </row>
  </sheetData>
  <mergeCells count="16">
    <mergeCell ref="H70:K70"/>
    <mergeCell ref="H71:K71"/>
    <mergeCell ref="H72:K72"/>
    <mergeCell ref="H73:J73"/>
    <mergeCell ref="A9:E9"/>
    <mergeCell ref="A10:E10"/>
    <mergeCell ref="J12:L12"/>
    <mergeCell ref="A13:A14"/>
    <mergeCell ref="B13:B14"/>
    <mergeCell ref="C13:C14"/>
    <mergeCell ref="D13:L13"/>
    <mergeCell ref="G1:H1"/>
    <mergeCell ref="K1:L1"/>
    <mergeCell ref="C2:I2"/>
    <mergeCell ref="A3:L3"/>
    <mergeCell ref="A4:L4"/>
  </mergeCells>
  <printOptions horizontalCentered="1"/>
  <pageMargins left="0.70866141732283505" right="0.70866141732283505" top="0.23622047244094499" bottom="0" header="0.31496062992126" footer="0.31496062992126"/>
  <pageSetup paperSize="9" scale="7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4" zoomScaleSheetLayoutView="80" workbookViewId="0">
      <pane ySplit="6" topLeftCell="A55" activePane="bottomLeft" state="frozen"/>
      <selection activeCell="A4" sqref="A4"/>
      <selection pane="bottomLeft" activeCell="N57" sqref="N57"/>
    </sheetView>
  </sheetViews>
  <sheetFormatPr defaultRowHeight="12.75"/>
  <cols>
    <col min="1" max="1" width="7.140625" customWidth="1"/>
    <col min="2" max="2" width="16.42578125" customWidth="1"/>
    <col min="3" max="3" width="8" customWidth="1"/>
    <col min="4" max="4" width="6.28515625" customWidth="1"/>
    <col min="5" max="5" width="12.85546875" customWidth="1"/>
    <col min="6" max="6" width="14.140625" customWidth="1"/>
    <col min="7" max="7" width="14.5703125" customWidth="1"/>
    <col min="8" max="8" width="14.140625" customWidth="1"/>
    <col min="9" max="9" width="18" customWidth="1"/>
    <col min="10" max="10" width="8.42578125" customWidth="1"/>
    <col min="11" max="11" width="12.7109375" customWidth="1"/>
    <col min="12" max="12" width="7.140625" customWidth="1"/>
    <col min="13" max="13" width="15.42578125" customWidth="1"/>
  </cols>
  <sheetData>
    <row r="1" spans="1:14" ht="18">
      <c r="C1" s="1080" t="s">
        <v>0</v>
      </c>
      <c r="D1" s="1080"/>
      <c r="E1" s="1080"/>
      <c r="F1" s="1080"/>
      <c r="G1" s="1080"/>
      <c r="H1" s="1080"/>
      <c r="I1" s="1080"/>
      <c r="J1" s="158"/>
      <c r="K1" s="158"/>
      <c r="L1" s="1284" t="s">
        <v>520</v>
      </c>
      <c r="M1" s="1284"/>
      <c r="N1" s="158"/>
    </row>
    <row r="2" spans="1:14" ht="21">
      <c r="B2" s="1081" t="s">
        <v>734</v>
      </c>
      <c r="C2" s="1081"/>
      <c r="D2" s="1081"/>
      <c r="E2" s="1081"/>
      <c r="F2" s="1081"/>
      <c r="G2" s="1081"/>
      <c r="H2" s="1081"/>
      <c r="I2" s="1081"/>
      <c r="J2" s="1081"/>
      <c r="K2" s="1081"/>
      <c r="L2" s="1081"/>
      <c r="M2" s="159"/>
      <c r="N2" s="159"/>
    </row>
    <row r="3" spans="1:14" ht="21"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159"/>
    </row>
    <row r="4" spans="1:14" ht="20.25" customHeight="1">
      <c r="A4" s="1298" t="s">
        <v>519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</row>
    <row r="5" spans="1:14" ht="20.25" customHeight="1">
      <c r="A5" s="1299" t="s">
        <v>1088</v>
      </c>
      <c r="B5" s="1299"/>
      <c r="C5" s="1299"/>
      <c r="D5" s="1299"/>
      <c r="E5" s="1299"/>
      <c r="F5" s="1299"/>
      <c r="G5" s="1299"/>
      <c r="H5" s="1083" t="s">
        <v>814</v>
      </c>
      <c r="I5" s="1083"/>
      <c r="J5" s="1083"/>
      <c r="K5" s="1083"/>
      <c r="L5" s="1083"/>
      <c r="M5" s="1083"/>
    </row>
    <row r="6" spans="1:14" ht="15" customHeight="1">
      <c r="A6" s="1300" t="s">
        <v>75</v>
      </c>
      <c r="B6" s="1300" t="s">
        <v>290</v>
      </c>
      <c r="C6" s="1303" t="s">
        <v>421</v>
      </c>
      <c r="D6" s="1304"/>
      <c r="E6" s="1304"/>
      <c r="F6" s="1304"/>
      <c r="G6" s="1305"/>
      <c r="H6" s="1309" t="s">
        <v>418</v>
      </c>
      <c r="I6" s="1309"/>
      <c r="J6" s="1309"/>
      <c r="K6" s="1309"/>
      <c r="L6" s="1309"/>
      <c r="M6" s="1300" t="s">
        <v>291</v>
      </c>
    </row>
    <row r="7" spans="1:14" ht="12.75" customHeight="1">
      <c r="A7" s="1301"/>
      <c r="B7" s="1301"/>
      <c r="C7" s="1306"/>
      <c r="D7" s="1307"/>
      <c r="E7" s="1307"/>
      <c r="F7" s="1307"/>
      <c r="G7" s="1308"/>
      <c r="H7" s="1309"/>
      <c r="I7" s="1309"/>
      <c r="J7" s="1309"/>
      <c r="K7" s="1309"/>
      <c r="L7" s="1309"/>
      <c r="M7" s="1301"/>
    </row>
    <row r="8" spans="1:14" ht="5.25" customHeight="1">
      <c r="A8" s="1301"/>
      <c r="B8" s="1301"/>
      <c r="C8" s="1306"/>
      <c r="D8" s="1307"/>
      <c r="E8" s="1307"/>
      <c r="F8" s="1307"/>
      <c r="G8" s="1308"/>
      <c r="H8" s="1309"/>
      <c r="I8" s="1309"/>
      <c r="J8" s="1309"/>
      <c r="K8" s="1309"/>
      <c r="L8" s="1309"/>
      <c r="M8" s="1301"/>
    </row>
    <row r="9" spans="1:14" ht="68.25" customHeight="1">
      <c r="A9" s="1302"/>
      <c r="B9" s="1302"/>
      <c r="C9" s="162" t="s">
        <v>292</v>
      </c>
      <c r="D9" s="162" t="s">
        <v>293</v>
      </c>
      <c r="E9" s="162" t="s">
        <v>294</v>
      </c>
      <c r="F9" s="162" t="s">
        <v>295</v>
      </c>
      <c r="G9" s="303" t="s">
        <v>296</v>
      </c>
      <c r="H9" s="304" t="s">
        <v>417</v>
      </c>
      <c r="I9" s="304" t="s">
        <v>422</v>
      </c>
      <c r="J9" s="304" t="s">
        <v>419</v>
      </c>
      <c r="K9" s="304" t="s">
        <v>420</v>
      </c>
      <c r="L9" s="304" t="s">
        <v>48</v>
      </c>
      <c r="M9" s="1302"/>
    </row>
    <row r="10" spans="1:14" ht="15">
      <c r="A10" s="163">
        <v>1</v>
      </c>
      <c r="B10" s="163">
        <v>2</v>
      </c>
      <c r="C10" s="163">
        <v>3</v>
      </c>
      <c r="D10" s="163">
        <v>4</v>
      </c>
      <c r="E10" s="163">
        <v>5</v>
      </c>
      <c r="F10" s="163">
        <v>6</v>
      </c>
      <c r="G10" s="163">
        <v>7</v>
      </c>
      <c r="H10" s="163">
        <v>8</v>
      </c>
      <c r="I10" s="163">
        <v>9</v>
      </c>
      <c r="J10" s="163">
        <v>10</v>
      </c>
      <c r="K10" s="163">
        <v>11</v>
      </c>
      <c r="L10" s="163">
        <v>12</v>
      </c>
      <c r="M10" s="163">
        <v>13</v>
      </c>
    </row>
    <row r="11" spans="1:14" ht="14.25">
      <c r="A11" s="525">
        <v>1</v>
      </c>
      <c r="B11" s="458" t="s">
        <v>1036</v>
      </c>
      <c r="C11" s="351">
        <v>0</v>
      </c>
      <c r="D11" s="351">
        <v>0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1">
        <v>0</v>
      </c>
      <c r="M11" s="351">
        <v>0</v>
      </c>
    </row>
    <row r="12" spans="1:14" ht="14.25">
      <c r="A12" s="525">
        <v>2</v>
      </c>
      <c r="B12" s="458" t="s">
        <v>876</v>
      </c>
      <c r="C12" s="351">
        <v>0</v>
      </c>
      <c r="D12" s="351">
        <v>0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1">
        <v>0</v>
      </c>
      <c r="M12" s="351">
        <v>0</v>
      </c>
    </row>
    <row r="13" spans="1:14" ht="14.25">
      <c r="A13" s="525">
        <v>3</v>
      </c>
      <c r="B13" s="458" t="s">
        <v>1020</v>
      </c>
      <c r="C13" s="351">
        <v>0</v>
      </c>
      <c r="D13" s="351">
        <v>0</v>
      </c>
      <c r="E13" s="351">
        <v>0</v>
      </c>
      <c r="F13" s="351">
        <v>0</v>
      </c>
      <c r="G13" s="351">
        <v>0</v>
      </c>
      <c r="H13" s="351">
        <v>0</v>
      </c>
      <c r="I13" s="351">
        <v>0</v>
      </c>
      <c r="J13" s="351">
        <v>0</v>
      </c>
      <c r="K13" s="351">
        <v>0</v>
      </c>
      <c r="L13" s="351">
        <v>0</v>
      </c>
      <c r="M13" s="351">
        <v>0</v>
      </c>
    </row>
    <row r="14" spans="1:14" ht="14.25">
      <c r="A14" s="525">
        <v>4</v>
      </c>
      <c r="B14" s="458" t="s">
        <v>878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4" ht="14.25">
      <c r="A15" s="525">
        <v>5</v>
      </c>
      <c r="B15" s="460" t="s">
        <v>879</v>
      </c>
      <c r="C15" s="351">
        <v>0</v>
      </c>
      <c r="D15" s="351">
        <v>0</v>
      </c>
      <c r="E15" s="351">
        <v>0</v>
      </c>
      <c r="F15" s="351">
        <v>0</v>
      </c>
      <c r="G15" s="351">
        <v>0</v>
      </c>
      <c r="H15" s="351">
        <v>0</v>
      </c>
      <c r="I15" s="351">
        <v>0</v>
      </c>
      <c r="J15" s="351">
        <v>0</v>
      </c>
      <c r="K15" s="351">
        <v>0</v>
      </c>
      <c r="L15" s="351">
        <v>0</v>
      </c>
      <c r="M15" s="351">
        <v>0</v>
      </c>
    </row>
    <row r="16" spans="1:14" ht="14.25">
      <c r="A16" s="525">
        <v>6</v>
      </c>
      <c r="B16" s="460" t="s">
        <v>880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14.25">
      <c r="A17" s="525">
        <v>7</v>
      </c>
      <c r="B17" s="460" t="s">
        <v>881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4.25">
      <c r="A18" s="525">
        <v>8</v>
      </c>
      <c r="B18" s="460" t="s">
        <v>882</v>
      </c>
      <c r="C18" s="351">
        <v>0</v>
      </c>
      <c r="D18" s="351">
        <v>0</v>
      </c>
      <c r="E18" s="351">
        <v>0</v>
      </c>
      <c r="F18" s="351">
        <v>0</v>
      </c>
      <c r="G18" s="351">
        <v>0</v>
      </c>
      <c r="H18" s="351">
        <v>0</v>
      </c>
      <c r="I18" s="351">
        <v>0</v>
      </c>
      <c r="J18" s="351">
        <v>0</v>
      </c>
      <c r="K18" s="351">
        <v>0</v>
      </c>
      <c r="L18" s="351">
        <v>0</v>
      </c>
      <c r="M18" s="351">
        <v>0</v>
      </c>
    </row>
    <row r="19" spans="1:13" ht="14.25">
      <c r="A19" s="525">
        <v>9</v>
      </c>
      <c r="B19" s="460" t="s">
        <v>883</v>
      </c>
      <c r="C19" s="351">
        <v>0</v>
      </c>
      <c r="D19" s="351">
        <v>0</v>
      </c>
      <c r="E19" s="351">
        <v>0</v>
      </c>
      <c r="F19" s="351">
        <v>0</v>
      </c>
      <c r="G19" s="351">
        <v>0</v>
      </c>
      <c r="H19" s="351">
        <v>0</v>
      </c>
      <c r="I19" s="351">
        <v>0</v>
      </c>
      <c r="J19" s="351">
        <v>0</v>
      </c>
      <c r="K19" s="351">
        <v>0</v>
      </c>
      <c r="L19" s="351">
        <v>0</v>
      </c>
      <c r="M19" s="351">
        <v>0</v>
      </c>
    </row>
    <row r="20" spans="1:13" ht="14.25">
      <c r="A20" s="525">
        <v>10</v>
      </c>
      <c r="B20" s="460" t="s">
        <v>884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ht="14.25">
      <c r="A21" s="525">
        <v>11</v>
      </c>
      <c r="B21" s="460" t="s">
        <v>885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 ht="14.25">
      <c r="A22" s="525">
        <v>12</v>
      </c>
      <c r="B22" s="460" t="s">
        <v>886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ht="14.25">
      <c r="A23" s="525">
        <v>13</v>
      </c>
      <c r="B23" s="460" t="s">
        <v>887</v>
      </c>
      <c r="C23" s="351">
        <v>0</v>
      </c>
      <c r="D23" s="351">
        <v>0</v>
      </c>
      <c r="E23" s="351">
        <v>0</v>
      </c>
      <c r="F23" s="351">
        <v>0</v>
      </c>
      <c r="G23" s="351">
        <v>0</v>
      </c>
      <c r="H23" s="351">
        <v>0</v>
      </c>
      <c r="I23" s="351">
        <v>0</v>
      </c>
      <c r="J23" s="351">
        <v>0</v>
      </c>
      <c r="K23" s="351">
        <v>0</v>
      </c>
      <c r="L23" s="351">
        <v>0</v>
      </c>
      <c r="M23" s="351">
        <v>0</v>
      </c>
    </row>
    <row r="24" spans="1:13" ht="14.25">
      <c r="A24" s="525">
        <v>14</v>
      </c>
      <c r="B24" s="460" t="s">
        <v>888</v>
      </c>
      <c r="C24" s="351">
        <v>0</v>
      </c>
      <c r="D24" s="351">
        <v>0</v>
      </c>
      <c r="E24" s="351">
        <v>0</v>
      </c>
      <c r="F24" s="351">
        <v>0</v>
      </c>
      <c r="G24" s="351">
        <v>0</v>
      </c>
      <c r="H24" s="351">
        <v>0</v>
      </c>
      <c r="I24" s="351">
        <v>0</v>
      </c>
      <c r="J24" s="351">
        <v>0</v>
      </c>
      <c r="K24" s="351">
        <v>0</v>
      </c>
      <c r="L24" s="351">
        <v>0</v>
      </c>
      <c r="M24" s="351">
        <v>0</v>
      </c>
    </row>
    <row r="25" spans="1:13" ht="14.25">
      <c r="A25" s="525">
        <v>15</v>
      </c>
      <c r="B25" s="460" t="s">
        <v>889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</row>
    <row r="26" spans="1:13" ht="14.25">
      <c r="A26" s="525">
        <v>16</v>
      </c>
      <c r="B26" s="460" t="s">
        <v>890</v>
      </c>
      <c r="C26" s="351">
        <v>0</v>
      </c>
      <c r="D26" s="351">
        <v>0</v>
      </c>
      <c r="E26" s="351">
        <v>0</v>
      </c>
      <c r="F26" s="351">
        <v>0</v>
      </c>
      <c r="G26" s="351">
        <v>0</v>
      </c>
      <c r="H26" s="351">
        <v>0</v>
      </c>
      <c r="I26" s="351">
        <v>0</v>
      </c>
      <c r="J26" s="351">
        <v>0</v>
      </c>
      <c r="K26" s="351">
        <v>0</v>
      </c>
      <c r="L26" s="351">
        <v>0</v>
      </c>
      <c r="M26" s="351">
        <v>0</v>
      </c>
    </row>
    <row r="27" spans="1:13" ht="14.25">
      <c r="A27" s="525">
        <v>17</v>
      </c>
      <c r="B27" s="460" t="s">
        <v>891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3" ht="14.25">
      <c r="A28" s="525">
        <v>18</v>
      </c>
      <c r="B28" s="460" t="s">
        <v>892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</row>
    <row r="29" spans="1:13" ht="14.25">
      <c r="A29" s="525">
        <v>19</v>
      </c>
      <c r="B29" s="460" t="s">
        <v>893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1:13" ht="14.25">
      <c r="A30" s="525">
        <v>20</v>
      </c>
      <c r="B30" s="460" t="s">
        <v>894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 ht="14.25">
      <c r="A31" s="525">
        <v>21</v>
      </c>
      <c r="B31" s="460" t="s">
        <v>895</v>
      </c>
      <c r="C31" s="351">
        <v>0</v>
      </c>
      <c r="D31" s="351">
        <v>0</v>
      </c>
      <c r="E31" s="351">
        <v>0</v>
      </c>
      <c r="F31" s="351">
        <v>0</v>
      </c>
      <c r="G31" s="351">
        <v>0</v>
      </c>
      <c r="H31" s="351">
        <v>0</v>
      </c>
      <c r="I31" s="351">
        <v>0</v>
      </c>
      <c r="J31" s="351">
        <v>0</v>
      </c>
      <c r="K31" s="351">
        <v>0</v>
      </c>
      <c r="L31" s="351">
        <v>0</v>
      </c>
      <c r="M31" s="351">
        <v>0</v>
      </c>
    </row>
    <row r="32" spans="1:13" ht="14.25">
      <c r="A32" s="525">
        <v>22</v>
      </c>
      <c r="B32" s="460" t="s">
        <v>896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</row>
    <row r="33" spans="1:13" ht="14.25">
      <c r="A33" s="525">
        <v>23</v>
      </c>
      <c r="B33" s="460" t="s">
        <v>897</v>
      </c>
      <c r="C33" s="351">
        <v>0</v>
      </c>
      <c r="D33" s="351">
        <v>0</v>
      </c>
      <c r="E33" s="351">
        <v>0</v>
      </c>
      <c r="F33" s="351">
        <v>0</v>
      </c>
      <c r="G33" s="351">
        <v>0</v>
      </c>
      <c r="H33" s="351">
        <v>0</v>
      </c>
      <c r="I33" s="351">
        <v>0</v>
      </c>
      <c r="J33" s="351">
        <v>0</v>
      </c>
      <c r="K33" s="351">
        <v>0</v>
      </c>
      <c r="L33" s="351">
        <v>0</v>
      </c>
      <c r="M33" s="351">
        <v>0</v>
      </c>
    </row>
    <row r="34" spans="1:13" ht="14.25">
      <c r="A34" s="525">
        <v>24</v>
      </c>
      <c r="B34" s="460" t="s">
        <v>898</v>
      </c>
      <c r="C34" s="351">
        <v>0</v>
      </c>
      <c r="D34" s="351">
        <v>0</v>
      </c>
      <c r="E34" s="351">
        <v>0</v>
      </c>
      <c r="F34" s="351">
        <v>0</v>
      </c>
      <c r="G34" s="351">
        <v>0</v>
      </c>
      <c r="H34" s="351">
        <v>0</v>
      </c>
      <c r="I34" s="351">
        <v>0</v>
      </c>
      <c r="J34" s="351">
        <v>0</v>
      </c>
      <c r="K34" s="351">
        <v>0</v>
      </c>
      <c r="L34" s="351">
        <v>0</v>
      </c>
      <c r="M34" s="351">
        <v>0</v>
      </c>
    </row>
    <row r="35" spans="1:13" ht="14.25">
      <c r="A35" s="525">
        <v>25</v>
      </c>
      <c r="B35" s="460" t="s">
        <v>899</v>
      </c>
      <c r="C35" s="351">
        <v>0</v>
      </c>
      <c r="D35" s="351">
        <v>0</v>
      </c>
      <c r="E35" s="351"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1">
        <v>0</v>
      </c>
      <c r="M35" s="351">
        <v>0</v>
      </c>
    </row>
    <row r="36" spans="1:13" ht="14.25">
      <c r="A36" s="525">
        <v>26</v>
      </c>
      <c r="B36" s="460" t="s">
        <v>900</v>
      </c>
      <c r="C36" s="351">
        <v>0</v>
      </c>
      <c r="D36" s="351">
        <v>0</v>
      </c>
      <c r="E36" s="351">
        <v>0</v>
      </c>
      <c r="F36" s="351">
        <v>0</v>
      </c>
      <c r="G36" s="351">
        <v>0</v>
      </c>
      <c r="H36" s="351">
        <v>0</v>
      </c>
      <c r="I36" s="351">
        <v>0</v>
      </c>
      <c r="J36" s="351">
        <v>0</v>
      </c>
      <c r="K36" s="351">
        <v>0</v>
      </c>
      <c r="L36" s="351">
        <v>0</v>
      </c>
      <c r="M36" s="351">
        <v>0</v>
      </c>
    </row>
    <row r="37" spans="1:13" ht="14.25">
      <c r="A37" s="525">
        <v>27</v>
      </c>
      <c r="B37" s="460" t="s">
        <v>901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</row>
    <row r="38" spans="1:13" ht="14.25">
      <c r="A38" s="525">
        <v>28</v>
      </c>
      <c r="B38" s="460" t="s">
        <v>902</v>
      </c>
      <c r="C38" s="351">
        <v>0</v>
      </c>
      <c r="D38" s="351">
        <v>0</v>
      </c>
      <c r="E38" s="351">
        <v>0</v>
      </c>
      <c r="F38" s="351">
        <v>0</v>
      </c>
      <c r="G38" s="351">
        <v>0</v>
      </c>
      <c r="H38" s="351">
        <v>0</v>
      </c>
      <c r="I38" s="351">
        <v>0</v>
      </c>
      <c r="J38" s="351">
        <v>0</v>
      </c>
      <c r="K38" s="351">
        <v>0</v>
      </c>
      <c r="L38" s="351">
        <v>0</v>
      </c>
      <c r="M38" s="351">
        <v>0</v>
      </c>
    </row>
    <row r="39" spans="1:13" ht="14.25">
      <c r="A39" s="525">
        <v>29</v>
      </c>
      <c r="B39" s="460" t="s">
        <v>903</v>
      </c>
      <c r="C39" s="351">
        <v>0</v>
      </c>
      <c r="D39" s="351">
        <v>0</v>
      </c>
      <c r="E39" s="351">
        <v>0</v>
      </c>
      <c r="F39" s="351">
        <v>0</v>
      </c>
      <c r="G39" s="351">
        <v>0</v>
      </c>
      <c r="H39" s="351">
        <v>0</v>
      </c>
      <c r="I39" s="351">
        <v>0</v>
      </c>
      <c r="J39" s="351">
        <v>0</v>
      </c>
      <c r="K39" s="351">
        <v>0</v>
      </c>
      <c r="L39" s="351">
        <v>0</v>
      </c>
      <c r="M39" s="351">
        <v>0</v>
      </c>
    </row>
    <row r="40" spans="1:13" ht="14.25">
      <c r="A40" s="525">
        <v>30</v>
      </c>
      <c r="B40" s="460" t="s">
        <v>904</v>
      </c>
      <c r="C40" s="351">
        <v>0</v>
      </c>
      <c r="D40" s="351">
        <v>0</v>
      </c>
      <c r="E40" s="351">
        <v>0</v>
      </c>
      <c r="F40" s="351">
        <v>0</v>
      </c>
      <c r="G40" s="351">
        <v>0</v>
      </c>
      <c r="H40" s="351">
        <v>0</v>
      </c>
      <c r="I40" s="351">
        <v>0</v>
      </c>
      <c r="J40" s="351">
        <v>0</v>
      </c>
      <c r="K40" s="351">
        <v>0</v>
      </c>
      <c r="L40" s="351">
        <v>0</v>
      </c>
      <c r="M40" s="351">
        <v>0</v>
      </c>
    </row>
    <row r="41" spans="1:13" ht="14.25">
      <c r="A41" s="525">
        <v>31</v>
      </c>
      <c r="B41" s="460" t="s">
        <v>905</v>
      </c>
      <c r="C41" s="351">
        <v>0</v>
      </c>
      <c r="D41" s="351">
        <v>0</v>
      </c>
      <c r="E41" s="351">
        <v>0</v>
      </c>
      <c r="F41" s="351">
        <v>0</v>
      </c>
      <c r="G41" s="351">
        <v>0</v>
      </c>
      <c r="H41" s="351">
        <v>0</v>
      </c>
      <c r="I41" s="351">
        <v>0</v>
      </c>
      <c r="J41" s="351">
        <v>0</v>
      </c>
      <c r="K41" s="351">
        <v>0</v>
      </c>
      <c r="L41" s="351">
        <v>0</v>
      </c>
      <c r="M41" s="351">
        <v>0</v>
      </c>
    </row>
    <row r="42" spans="1:13" ht="14.25">
      <c r="A42" s="525">
        <v>32</v>
      </c>
      <c r="B42" s="460" t="s">
        <v>906</v>
      </c>
      <c r="C42" s="351">
        <v>0</v>
      </c>
      <c r="D42" s="351">
        <v>0</v>
      </c>
      <c r="E42" s="351">
        <v>0</v>
      </c>
      <c r="F42" s="351">
        <v>0</v>
      </c>
      <c r="G42" s="351">
        <v>0</v>
      </c>
      <c r="H42" s="351">
        <v>0</v>
      </c>
      <c r="I42" s="351">
        <v>0</v>
      </c>
      <c r="J42" s="351">
        <v>0</v>
      </c>
      <c r="K42" s="351">
        <v>0</v>
      </c>
      <c r="L42" s="351">
        <v>0</v>
      </c>
      <c r="M42" s="351">
        <v>0</v>
      </c>
    </row>
    <row r="43" spans="1:13" ht="14.25">
      <c r="A43" s="525">
        <v>33</v>
      </c>
      <c r="B43" s="460" t="s">
        <v>907</v>
      </c>
      <c r="C43" s="351">
        <v>0</v>
      </c>
      <c r="D43" s="351">
        <v>0</v>
      </c>
      <c r="E43" s="351">
        <v>0</v>
      </c>
      <c r="F43" s="351">
        <v>0</v>
      </c>
      <c r="G43" s="351">
        <v>0</v>
      </c>
      <c r="H43" s="351">
        <v>0</v>
      </c>
      <c r="I43" s="351">
        <v>0</v>
      </c>
      <c r="J43" s="351">
        <v>0</v>
      </c>
      <c r="K43" s="351">
        <v>0</v>
      </c>
      <c r="L43" s="351">
        <v>0</v>
      </c>
      <c r="M43" s="351">
        <v>0</v>
      </c>
    </row>
    <row r="44" spans="1:13" ht="14.25">
      <c r="A44" s="525">
        <v>34</v>
      </c>
      <c r="B44" s="460" t="s">
        <v>908</v>
      </c>
      <c r="C44" s="351">
        <v>0</v>
      </c>
      <c r="D44" s="351">
        <v>0</v>
      </c>
      <c r="E44" s="351">
        <v>0</v>
      </c>
      <c r="F44" s="351">
        <v>0</v>
      </c>
      <c r="G44" s="351">
        <v>0</v>
      </c>
      <c r="H44" s="351">
        <v>0</v>
      </c>
      <c r="I44" s="351">
        <v>0</v>
      </c>
      <c r="J44" s="351">
        <v>0</v>
      </c>
      <c r="K44" s="351">
        <v>0</v>
      </c>
      <c r="L44" s="351">
        <v>0</v>
      </c>
      <c r="M44" s="351">
        <v>0</v>
      </c>
    </row>
    <row r="45" spans="1:13" ht="14.25">
      <c r="A45" s="525">
        <v>35</v>
      </c>
      <c r="B45" s="460" t="s">
        <v>909</v>
      </c>
      <c r="C45" s="351">
        <v>0</v>
      </c>
      <c r="D45" s="351">
        <v>0</v>
      </c>
      <c r="E45" s="351">
        <v>0</v>
      </c>
      <c r="F45" s="351">
        <v>0</v>
      </c>
      <c r="G45" s="351">
        <v>0</v>
      </c>
      <c r="H45" s="351">
        <v>0</v>
      </c>
      <c r="I45" s="351">
        <v>0</v>
      </c>
      <c r="J45" s="351">
        <v>0</v>
      </c>
      <c r="K45" s="351">
        <v>0</v>
      </c>
      <c r="L45" s="351">
        <v>0</v>
      </c>
      <c r="M45" s="351">
        <v>0</v>
      </c>
    </row>
    <row r="46" spans="1:13" ht="14.25">
      <c r="A46" s="525">
        <v>36</v>
      </c>
      <c r="B46" s="460" t="s">
        <v>910</v>
      </c>
      <c r="C46" s="351">
        <v>0</v>
      </c>
      <c r="D46" s="351">
        <v>0</v>
      </c>
      <c r="E46" s="351">
        <v>0</v>
      </c>
      <c r="F46" s="351">
        <v>0</v>
      </c>
      <c r="G46" s="351">
        <v>0</v>
      </c>
      <c r="H46" s="351">
        <v>0</v>
      </c>
      <c r="I46" s="351">
        <v>0</v>
      </c>
      <c r="J46" s="351">
        <v>0</v>
      </c>
      <c r="K46" s="351">
        <v>0</v>
      </c>
      <c r="L46" s="351">
        <v>0</v>
      </c>
      <c r="M46" s="351">
        <v>0</v>
      </c>
    </row>
    <row r="47" spans="1:13" ht="14.25">
      <c r="A47" s="525">
        <v>37</v>
      </c>
      <c r="B47" s="460" t="s">
        <v>911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</row>
    <row r="48" spans="1:13" ht="14.25">
      <c r="A48" s="525">
        <v>38</v>
      </c>
      <c r="B48" s="460" t="s">
        <v>912</v>
      </c>
      <c r="C48" s="351">
        <v>0</v>
      </c>
      <c r="D48" s="351">
        <v>0</v>
      </c>
      <c r="E48" s="351">
        <v>0</v>
      </c>
      <c r="F48" s="351">
        <v>0</v>
      </c>
      <c r="G48" s="351">
        <v>0</v>
      </c>
      <c r="H48" s="351">
        <v>0</v>
      </c>
      <c r="I48" s="351">
        <v>0</v>
      </c>
      <c r="J48" s="351">
        <v>0</v>
      </c>
      <c r="K48" s="351">
        <v>0</v>
      </c>
      <c r="L48" s="351">
        <v>0</v>
      </c>
      <c r="M48" s="351">
        <v>0</v>
      </c>
    </row>
    <row r="49" spans="1:13" ht="14.25">
      <c r="A49" s="525">
        <v>39</v>
      </c>
      <c r="B49" s="460" t="s">
        <v>913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</row>
    <row r="50" spans="1:13" ht="14.25">
      <c r="A50" s="525">
        <v>40</v>
      </c>
      <c r="B50" s="460" t="s">
        <v>914</v>
      </c>
      <c r="C50" s="351">
        <v>0</v>
      </c>
      <c r="D50" s="351">
        <v>0</v>
      </c>
      <c r="E50" s="351">
        <v>0</v>
      </c>
      <c r="F50" s="351">
        <v>0</v>
      </c>
      <c r="G50" s="351">
        <v>0</v>
      </c>
      <c r="H50" s="351">
        <v>0</v>
      </c>
      <c r="I50" s="351">
        <v>0</v>
      </c>
      <c r="J50" s="351">
        <v>0</v>
      </c>
      <c r="K50" s="351">
        <v>0</v>
      </c>
      <c r="L50" s="351">
        <v>0</v>
      </c>
      <c r="M50" s="351">
        <v>0</v>
      </c>
    </row>
    <row r="51" spans="1:13" ht="14.25">
      <c r="A51" s="525">
        <v>41</v>
      </c>
      <c r="B51" s="460" t="s">
        <v>915</v>
      </c>
      <c r="C51" s="351">
        <v>0</v>
      </c>
      <c r="D51" s="351">
        <v>0</v>
      </c>
      <c r="E51" s="351">
        <v>0</v>
      </c>
      <c r="F51" s="351">
        <v>0</v>
      </c>
      <c r="G51" s="351">
        <v>0</v>
      </c>
      <c r="H51" s="351">
        <v>0</v>
      </c>
      <c r="I51" s="351">
        <v>0</v>
      </c>
      <c r="J51" s="351">
        <v>0</v>
      </c>
      <c r="K51" s="351">
        <v>0</v>
      </c>
      <c r="L51" s="351">
        <v>0</v>
      </c>
      <c r="M51" s="351">
        <v>0</v>
      </c>
    </row>
    <row r="52" spans="1:13" ht="14.25">
      <c r="A52" s="525">
        <v>42</v>
      </c>
      <c r="B52" s="460" t="s">
        <v>916</v>
      </c>
      <c r="C52" s="351">
        <v>0</v>
      </c>
      <c r="D52" s="351">
        <v>0</v>
      </c>
      <c r="E52" s="351">
        <v>0</v>
      </c>
      <c r="F52" s="351">
        <v>0</v>
      </c>
      <c r="G52" s="351">
        <v>0</v>
      </c>
      <c r="H52" s="351">
        <v>0</v>
      </c>
      <c r="I52" s="351">
        <v>0</v>
      </c>
      <c r="J52" s="351">
        <v>0</v>
      </c>
      <c r="K52" s="351">
        <v>0</v>
      </c>
      <c r="L52" s="351">
        <v>0</v>
      </c>
      <c r="M52" s="351">
        <v>0</v>
      </c>
    </row>
    <row r="53" spans="1:13" ht="14.25">
      <c r="A53" s="525">
        <v>43</v>
      </c>
      <c r="B53" s="460" t="s">
        <v>917</v>
      </c>
      <c r="C53" s="351">
        <v>0</v>
      </c>
      <c r="D53" s="351">
        <v>0</v>
      </c>
      <c r="E53" s="351">
        <v>0</v>
      </c>
      <c r="F53" s="351">
        <v>0</v>
      </c>
      <c r="G53" s="351">
        <v>0</v>
      </c>
      <c r="H53" s="351">
        <v>0</v>
      </c>
      <c r="I53" s="351">
        <v>0</v>
      </c>
      <c r="J53" s="351">
        <v>0</v>
      </c>
      <c r="K53" s="351">
        <v>0</v>
      </c>
      <c r="L53" s="351">
        <v>0</v>
      </c>
      <c r="M53" s="351">
        <v>0</v>
      </c>
    </row>
    <row r="54" spans="1:13" ht="14.25">
      <c r="A54" s="525">
        <v>44</v>
      </c>
      <c r="B54" s="460" t="s">
        <v>918</v>
      </c>
      <c r="C54" s="351">
        <v>0</v>
      </c>
      <c r="D54" s="351">
        <v>0</v>
      </c>
      <c r="E54" s="351">
        <v>0</v>
      </c>
      <c r="F54" s="351">
        <v>0</v>
      </c>
      <c r="G54" s="351">
        <v>0</v>
      </c>
      <c r="H54" s="351">
        <v>0</v>
      </c>
      <c r="I54" s="351">
        <v>0</v>
      </c>
      <c r="J54" s="351">
        <v>0</v>
      </c>
      <c r="K54" s="351">
        <v>0</v>
      </c>
      <c r="L54" s="351">
        <v>0</v>
      </c>
      <c r="M54" s="351">
        <v>0</v>
      </c>
    </row>
    <row r="55" spans="1:13" ht="14.25">
      <c r="A55" s="525">
        <v>45</v>
      </c>
      <c r="B55" s="460" t="s">
        <v>919</v>
      </c>
      <c r="C55" s="351">
        <v>0</v>
      </c>
      <c r="D55" s="351">
        <v>0</v>
      </c>
      <c r="E55" s="351">
        <v>0</v>
      </c>
      <c r="F55" s="351">
        <v>0</v>
      </c>
      <c r="G55" s="351">
        <v>0</v>
      </c>
      <c r="H55" s="351">
        <v>0</v>
      </c>
      <c r="I55" s="351">
        <v>0</v>
      </c>
      <c r="J55" s="351">
        <v>0</v>
      </c>
      <c r="K55" s="351">
        <v>0</v>
      </c>
      <c r="L55" s="351">
        <v>0</v>
      </c>
      <c r="M55" s="351">
        <v>0</v>
      </c>
    </row>
    <row r="56" spans="1:13" ht="14.25">
      <c r="A56" s="525">
        <v>46</v>
      </c>
      <c r="B56" s="460" t="s">
        <v>920</v>
      </c>
      <c r="C56" s="351">
        <v>0</v>
      </c>
      <c r="D56" s="351">
        <v>0</v>
      </c>
      <c r="E56" s="351">
        <v>0</v>
      </c>
      <c r="F56" s="351">
        <v>0</v>
      </c>
      <c r="G56" s="351">
        <v>0</v>
      </c>
      <c r="H56" s="351">
        <v>0</v>
      </c>
      <c r="I56" s="351">
        <v>0</v>
      </c>
      <c r="J56" s="351">
        <v>0</v>
      </c>
      <c r="K56" s="351">
        <v>0</v>
      </c>
      <c r="L56" s="351">
        <v>0</v>
      </c>
      <c r="M56" s="351">
        <v>0</v>
      </c>
    </row>
    <row r="57" spans="1:13" ht="14.25">
      <c r="A57" s="525">
        <v>47</v>
      </c>
      <c r="B57" s="460" t="s">
        <v>921</v>
      </c>
      <c r="C57" s="351">
        <v>0</v>
      </c>
      <c r="D57" s="351">
        <v>0</v>
      </c>
      <c r="E57" s="351">
        <v>0</v>
      </c>
      <c r="F57" s="351">
        <v>0</v>
      </c>
      <c r="G57" s="351">
        <v>0</v>
      </c>
      <c r="H57" s="351">
        <v>0</v>
      </c>
      <c r="I57" s="351">
        <v>0</v>
      </c>
      <c r="J57" s="351">
        <v>0</v>
      </c>
      <c r="K57" s="351">
        <v>0</v>
      </c>
      <c r="L57" s="351">
        <v>0</v>
      </c>
      <c r="M57" s="351">
        <v>0</v>
      </c>
    </row>
    <row r="58" spans="1:13" ht="14.25">
      <c r="A58" s="525">
        <v>48</v>
      </c>
      <c r="B58" s="460" t="s">
        <v>922</v>
      </c>
      <c r="C58" s="351">
        <v>0</v>
      </c>
      <c r="D58" s="351">
        <v>0</v>
      </c>
      <c r="E58" s="351">
        <v>0</v>
      </c>
      <c r="F58" s="351">
        <v>0</v>
      </c>
      <c r="G58" s="351">
        <v>0</v>
      </c>
      <c r="H58" s="351">
        <v>0</v>
      </c>
      <c r="I58" s="351">
        <v>0</v>
      </c>
      <c r="J58" s="351">
        <v>0</v>
      </c>
      <c r="K58" s="351">
        <v>0</v>
      </c>
      <c r="L58" s="351">
        <v>0</v>
      </c>
      <c r="M58" s="351">
        <v>0</v>
      </c>
    </row>
    <row r="59" spans="1:13" ht="14.25">
      <c r="A59" s="525">
        <v>49</v>
      </c>
      <c r="B59" s="460" t="s">
        <v>923</v>
      </c>
      <c r="C59" s="351">
        <v>0</v>
      </c>
      <c r="D59" s="351">
        <v>0</v>
      </c>
      <c r="E59" s="351">
        <v>0</v>
      </c>
      <c r="F59" s="351">
        <v>0</v>
      </c>
      <c r="G59" s="351">
        <v>0</v>
      </c>
      <c r="H59" s="351">
        <v>0</v>
      </c>
      <c r="I59" s="351">
        <v>0</v>
      </c>
      <c r="J59" s="351">
        <v>0</v>
      </c>
      <c r="K59" s="351">
        <v>0</v>
      </c>
      <c r="L59" s="351">
        <v>0</v>
      </c>
      <c r="M59" s="351">
        <v>0</v>
      </c>
    </row>
    <row r="60" spans="1:13" s="299" customFormat="1" ht="14.25">
      <c r="A60" s="526">
        <v>50</v>
      </c>
      <c r="B60" s="458" t="s">
        <v>924</v>
      </c>
      <c r="C60" s="363">
        <v>0</v>
      </c>
      <c r="D60" s="363">
        <v>0</v>
      </c>
      <c r="E60" s="363">
        <v>0</v>
      </c>
      <c r="F60" s="363">
        <v>0</v>
      </c>
      <c r="G60" s="363">
        <v>0</v>
      </c>
      <c r="H60" s="363">
        <v>0</v>
      </c>
      <c r="I60" s="363">
        <v>0</v>
      </c>
      <c r="J60" s="363">
        <v>0</v>
      </c>
      <c r="K60" s="363">
        <v>0</v>
      </c>
      <c r="L60" s="363">
        <v>0</v>
      </c>
      <c r="M60" s="363">
        <v>0</v>
      </c>
    </row>
    <row r="61" spans="1:13" ht="14.25">
      <c r="A61" s="525">
        <v>51</v>
      </c>
      <c r="B61" s="460" t="s">
        <v>925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</row>
    <row r="62" spans="1:13">
      <c r="A62" s="26" t="s">
        <v>19</v>
      </c>
      <c r="B62" s="9"/>
      <c r="C62" s="26">
        <f>SUM(C11:C61)</f>
        <v>0</v>
      </c>
      <c r="D62" s="26">
        <f t="shared" ref="D62:M62" si="0">SUM(D11:D61)</f>
        <v>0</v>
      </c>
      <c r="E62" s="26">
        <f t="shared" si="0"/>
        <v>0</v>
      </c>
      <c r="F62" s="26">
        <f t="shared" si="0"/>
        <v>0</v>
      </c>
      <c r="G62" s="26">
        <f t="shared" si="0"/>
        <v>0</v>
      </c>
      <c r="H62" s="26">
        <f t="shared" si="0"/>
        <v>0</v>
      </c>
      <c r="I62" s="26">
        <f t="shared" si="0"/>
        <v>0</v>
      </c>
      <c r="J62" s="26">
        <f t="shared" si="0"/>
        <v>0</v>
      </c>
      <c r="K62" s="26">
        <f t="shared" si="0"/>
        <v>0</v>
      </c>
      <c r="L62" s="26">
        <f t="shared" si="0"/>
        <v>0</v>
      </c>
      <c r="M62" s="26">
        <f t="shared" si="0"/>
        <v>0</v>
      </c>
    </row>
    <row r="63" spans="1:13" ht="16.5" customHeight="1">
      <c r="B63" s="164"/>
      <c r="C63" s="1310"/>
      <c r="D63" s="1310"/>
      <c r="E63" s="1310"/>
      <c r="F63" s="1310"/>
    </row>
    <row r="65" spans="1:13">
      <c r="A65" s="499"/>
      <c r="B65" s="499"/>
      <c r="C65" s="499"/>
      <c r="D65" s="499"/>
      <c r="G65" s="1250" t="s">
        <v>13</v>
      </c>
      <c r="H65" s="1250"/>
      <c r="I65" s="500"/>
      <c r="J65" s="500"/>
      <c r="K65" s="500"/>
      <c r="L65" s="500"/>
    </row>
    <row r="66" spans="1:13" ht="15" customHeight="1">
      <c r="A66" s="499"/>
      <c r="B66" s="499"/>
      <c r="C66" s="499"/>
      <c r="D66" s="499"/>
      <c r="G66" s="1250" t="s">
        <v>14</v>
      </c>
      <c r="H66" s="1250"/>
      <c r="I66" s="1250"/>
      <c r="J66" s="1250"/>
      <c r="K66" s="1250"/>
      <c r="L66" s="1250"/>
      <c r="M66" s="1250"/>
    </row>
    <row r="67" spans="1:13" ht="15" customHeight="1">
      <c r="A67" s="499"/>
      <c r="B67" s="499"/>
      <c r="C67" s="499"/>
      <c r="D67" s="499"/>
      <c r="G67" s="1250" t="s">
        <v>88</v>
      </c>
      <c r="H67" s="1250"/>
      <c r="I67" s="1250"/>
      <c r="J67" s="1250"/>
      <c r="K67" s="1250"/>
      <c r="L67" s="1250"/>
      <c r="M67" s="1250"/>
    </row>
    <row r="68" spans="1:13">
      <c r="A68" s="499" t="s">
        <v>12</v>
      </c>
      <c r="C68" s="499"/>
      <c r="D68" s="499"/>
      <c r="G68" s="1251" t="s">
        <v>85</v>
      </c>
      <c r="H68" s="1251"/>
      <c r="I68" s="501"/>
      <c r="J68" s="501"/>
      <c r="K68" s="501"/>
      <c r="L68" s="501"/>
    </row>
  </sheetData>
  <mergeCells count="16">
    <mergeCell ref="G65:H65"/>
    <mergeCell ref="G66:M66"/>
    <mergeCell ref="G67:M67"/>
    <mergeCell ref="G68:H68"/>
    <mergeCell ref="A6:A9"/>
    <mergeCell ref="B6:B9"/>
    <mergeCell ref="C6:G8"/>
    <mergeCell ref="H6:L8"/>
    <mergeCell ref="M6:M9"/>
    <mergeCell ref="C63:F63"/>
    <mergeCell ref="C1:I1"/>
    <mergeCell ref="L1:M1"/>
    <mergeCell ref="B2:L2"/>
    <mergeCell ref="A4:M4"/>
    <mergeCell ref="A5:G5"/>
    <mergeCell ref="H5:M5"/>
  </mergeCells>
  <printOptions horizontalCentered="1"/>
  <pageMargins left="0.34" right="0.39" top="0.23622047244094499" bottom="0" header="0.31496062992126" footer="0.16"/>
  <pageSetup paperSize="9" scale="9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25" zoomScale="115" zoomScaleNormal="115" zoomScaleSheetLayoutView="63" workbookViewId="0">
      <selection activeCell="A22" sqref="A22"/>
    </sheetView>
  </sheetViews>
  <sheetFormatPr defaultRowHeight="12.75"/>
  <cols>
    <col min="1" max="1" width="40.85546875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>
      <c r="A1" s="1080" t="s">
        <v>0</v>
      </c>
      <c r="B1" s="1080"/>
      <c r="C1" s="1080"/>
      <c r="D1" s="1080"/>
      <c r="E1" s="1080"/>
      <c r="F1" s="165" t="s">
        <v>522</v>
      </c>
      <c r="G1" s="158"/>
      <c r="H1" s="158"/>
      <c r="I1" s="158"/>
      <c r="J1" s="158"/>
      <c r="K1" s="158"/>
      <c r="L1" s="158"/>
    </row>
    <row r="2" spans="1:12" ht="21">
      <c r="A2" s="1081" t="s">
        <v>734</v>
      </c>
      <c r="B2" s="1081"/>
      <c r="C2" s="1081"/>
      <c r="D2" s="1081"/>
      <c r="E2" s="1081"/>
      <c r="F2" s="1081"/>
      <c r="G2" s="159"/>
      <c r="H2" s="159"/>
      <c r="I2" s="159"/>
      <c r="J2" s="159"/>
      <c r="K2" s="159"/>
      <c r="L2" s="159"/>
    </row>
    <row r="3" spans="1:12">
      <c r="A3" s="297"/>
      <c r="B3" s="297"/>
      <c r="C3" s="297"/>
      <c r="D3" s="297"/>
      <c r="E3" s="297"/>
      <c r="F3" s="297"/>
    </row>
    <row r="4" spans="1:12" ht="18.75">
      <c r="A4" s="1311" t="s">
        <v>521</v>
      </c>
      <c r="B4" s="1311"/>
      <c r="C4" s="1311"/>
      <c r="D4" s="1311"/>
      <c r="E4" s="1311"/>
      <c r="F4" s="1311"/>
      <c r="G4" s="1311"/>
    </row>
    <row r="5" spans="1:12" ht="18.75">
      <c r="A5" s="139" t="s">
        <v>1034</v>
      </c>
      <c r="B5" s="312"/>
      <c r="C5" s="312"/>
      <c r="D5" s="312"/>
      <c r="E5" s="312"/>
      <c r="F5" s="312"/>
      <c r="G5" s="312"/>
    </row>
    <row r="6" spans="1:12" ht="31.5">
      <c r="A6" s="166"/>
      <c r="B6" s="167" t="s">
        <v>320</v>
      </c>
      <c r="C6" s="167" t="s">
        <v>321</v>
      </c>
      <c r="D6" s="167" t="s">
        <v>322</v>
      </c>
      <c r="E6" s="168"/>
      <c r="F6" s="168"/>
    </row>
    <row r="7" spans="1:12" ht="15">
      <c r="A7" s="215" t="s">
        <v>323</v>
      </c>
      <c r="B7" s="527" t="s">
        <v>1070</v>
      </c>
      <c r="C7" s="527" t="s">
        <v>1070</v>
      </c>
      <c r="D7" s="527" t="s">
        <v>1070</v>
      </c>
      <c r="E7" s="168"/>
      <c r="F7" s="168"/>
    </row>
    <row r="8" spans="1:12" ht="13.5" customHeight="1">
      <c r="A8" s="169" t="s">
        <v>324</v>
      </c>
      <c r="B8" s="527" t="s">
        <v>1089</v>
      </c>
      <c r="C8" s="527" t="s">
        <v>1090</v>
      </c>
      <c r="D8" s="527" t="s">
        <v>1070</v>
      </c>
      <c r="E8" s="168"/>
      <c r="F8" s="168"/>
    </row>
    <row r="9" spans="1:12" ht="13.5" customHeight="1">
      <c r="A9" s="169" t="s">
        <v>325</v>
      </c>
      <c r="B9" s="527"/>
      <c r="C9" s="527"/>
      <c r="D9" s="527"/>
      <c r="E9" s="168"/>
      <c r="F9" s="168"/>
    </row>
    <row r="10" spans="1:12" ht="13.5" customHeight="1">
      <c r="A10" s="170" t="s">
        <v>326</v>
      </c>
      <c r="B10" s="527" t="s">
        <v>1091</v>
      </c>
      <c r="C10" s="527" t="s">
        <v>1091</v>
      </c>
      <c r="D10" s="527" t="s">
        <v>1070</v>
      </c>
      <c r="E10" s="168"/>
      <c r="F10" s="168"/>
    </row>
    <row r="11" spans="1:12" ht="13.5" customHeight="1">
      <c r="A11" s="170" t="s">
        <v>327</v>
      </c>
      <c r="B11" s="527" t="s">
        <v>1092</v>
      </c>
      <c r="C11" s="527" t="s">
        <v>1070</v>
      </c>
      <c r="D11" s="527" t="s">
        <v>1070</v>
      </c>
      <c r="E11" s="168"/>
      <c r="F11" s="168"/>
    </row>
    <row r="12" spans="1:12" ht="13.5" customHeight="1">
      <c r="A12" s="170" t="s">
        <v>328</v>
      </c>
      <c r="B12" s="527" t="s">
        <v>1093</v>
      </c>
      <c r="C12" s="527" t="s">
        <v>1093</v>
      </c>
      <c r="D12" s="527" t="s">
        <v>1093</v>
      </c>
      <c r="E12" s="168"/>
      <c r="F12" s="168"/>
    </row>
    <row r="13" spans="1:12" ht="13.5" customHeight="1">
      <c r="A13" s="170" t="s">
        <v>329</v>
      </c>
      <c r="B13" s="527" t="s">
        <v>1094</v>
      </c>
      <c r="C13" s="527" t="s">
        <v>1070</v>
      </c>
      <c r="D13" s="527" t="s">
        <v>1070</v>
      </c>
      <c r="E13" s="168"/>
      <c r="F13" s="168"/>
    </row>
    <row r="14" spans="1:12" ht="13.5" customHeight="1">
      <c r="A14" s="170" t="s">
        <v>330</v>
      </c>
      <c r="B14" s="527" t="s">
        <v>1070</v>
      </c>
      <c r="C14" s="527" t="s">
        <v>1070</v>
      </c>
      <c r="D14" s="527" t="s">
        <v>1070</v>
      </c>
      <c r="E14" s="168"/>
      <c r="F14" s="168"/>
    </row>
    <row r="15" spans="1:12" ht="13.5" customHeight="1">
      <c r="A15" s="170" t="s">
        <v>331</v>
      </c>
      <c r="B15" s="527" t="s">
        <v>1071</v>
      </c>
      <c r="C15" s="527" t="s">
        <v>1071</v>
      </c>
      <c r="D15" s="527" t="s">
        <v>1071</v>
      </c>
      <c r="E15" s="168"/>
      <c r="F15" s="168"/>
    </row>
    <row r="16" spans="1:12" ht="13.5" customHeight="1">
      <c r="A16" s="170" t="s">
        <v>332</v>
      </c>
      <c r="B16" s="527" t="s">
        <v>1070</v>
      </c>
      <c r="C16" s="527" t="s">
        <v>1070</v>
      </c>
      <c r="D16" s="527" t="s">
        <v>1070</v>
      </c>
      <c r="E16" s="168"/>
      <c r="F16" s="168"/>
    </row>
    <row r="17" spans="1:7" ht="13.5" customHeight="1">
      <c r="A17" s="170" t="s">
        <v>333</v>
      </c>
      <c r="B17" s="527" t="s">
        <v>1071</v>
      </c>
      <c r="C17" s="527" t="s">
        <v>1071</v>
      </c>
      <c r="D17" s="527" t="s">
        <v>1071</v>
      </c>
      <c r="E17" s="168"/>
      <c r="F17" s="168"/>
    </row>
    <row r="18" spans="1:7" ht="13.5" customHeight="1">
      <c r="A18" s="171"/>
      <c r="B18" s="172"/>
      <c r="C18" s="172"/>
      <c r="D18" s="172"/>
      <c r="E18" s="168"/>
      <c r="F18" s="168"/>
    </row>
    <row r="19" spans="1:7" ht="13.5" customHeight="1">
      <c r="A19" s="1312" t="s">
        <v>334</v>
      </c>
      <c r="B19" s="1312"/>
      <c r="C19" s="1312"/>
      <c r="D19" s="1312"/>
      <c r="E19" s="1312"/>
      <c r="F19" s="1312"/>
      <c r="G19" s="1312"/>
    </row>
    <row r="20" spans="1:7" ht="15">
      <c r="A20" s="168"/>
      <c r="B20" s="168"/>
      <c r="C20" s="168"/>
      <c r="D20" s="168"/>
      <c r="E20" s="1313" t="s">
        <v>865</v>
      </c>
      <c r="F20" s="1313"/>
      <c r="G20" s="90"/>
    </row>
    <row r="21" spans="1:7" ht="46.15" customHeight="1">
      <c r="A21" s="305" t="s">
        <v>424</v>
      </c>
      <c r="B21" s="305" t="s">
        <v>103</v>
      </c>
      <c r="C21" s="173" t="s">
        <v>335</v>
      </c>
      <c r="D21" s="174" t="s">
        <v>336</v>
      </c>
      <c r="E21" s="305" t="s">
        <v>337</v>
      </c>
      <c r="F21" s="305" t="s">
        <v>338</v>
      </c>
      <c r="G21" s="13"/>
    </row>
    <row r="22" spans="1:7" ht="15.75">
      <c r="A22" s="169" t="s">
        <v>339</v>
      </c>
      <c r="B22" s="528" t="s">
        <v>1095</v>
      </c>
      <c r="C22" s="529">
        <v>448</v>
      </c>
      <c r="D22" s="530">
        <v>2019</v>
      </c>
      <c r="E22" s="531" t="s">
        <v>1096</v>
      </c>
      <c r="F22" s="531" t="s">
        <v>1097</v>
      </c>
    </row>
    <row r="23" spans="1:7" ht="15.75">
      <c r="A23" s="169" t="s">
        <v>340</v>
      </c>
      <c r="B23" s="528" t="s">
        <v>1095</v>
      </c>
      <c r="C23" s="529">
        <v>161</v>
      </c>
      <c r="D23" s="530">
        <v>2019</v>
      </c>
      <c r="E23" s="532" t="s">
        <v>1098</v>
      </c>
      <c r="F23" s="176"/>
    </row>
    <row r="24" spans="1:7" ht="15.75">
      <c r="A24" s="169" t="s">
        <v>341</v>
      </c>
      <c r="B24" s="528" t="s">
        <v>1095</v>
      </c>
      <c r="C24" s="533">
        <v>59</v>
      </c>
      <c r="D24" s="530">
        <v>2019</v>
      </c>
      <c r="E24" s="532" t="s">
        <v>1098</v>
      </c>
      <c r="F24" s="176"/>
    </row>
    <row r="25" spans="1:7" ht="25.5">
      <c r="A25" s="169" t="s">
        <v>342</v>
      </c>
      <c r="B25" s="528" t="s">
        <v>1095</v>
      </c>
      <c r="C25" s="533">
        <v>898</v>
      </c>
      <c r="D25" s="530">
        <v>2019</v>
      </c>
      <c r="E25" s="531" t="s">
        <v>1099</v>
      </c>
      <c r="F25" s="531" t="s">
        <v>1097</v>
      </c>
    </row>
    <row r="26" spans="1:7" ht="25.5">
      <c r="A26" s="169" t="s">
        <v>343</v>
      </c>
      <c r="B26" s="528" t="s">
        <v>1095</v>
      </c>
      <c r="C26" s="533">
        <v>29</v>
      </c>
      <c r="D26" s="530">
        <v>2019</v>
      </c>
      <c r="E26" s="531" t="s">
        <v>1100</v>
      </c>
      <c r="F26" s="531" t="s">
        <v>1097</v>
      </c>
    </row>
    <row r="27" spans="1:7" ht="15.75">
      <c r="A27" s="169" t="s">
        <v>344</v>
      </c>
      <c r="B27" s="528" t="s">
        <v>1095</v>
      </c>
      <c r="C27" s="533">
        <v>0</v>
      </c>
      <c r="D27" s="530">
        <v>2019</v>
      </c>
      <c r="E27" s="532" t="s">
        <v>7</v>
      </c>
      <c r="F27" s="176"/>
    </row>
    <row r="28" spans="1:7" ht="15.75">
      <c r="A28" s="169" t="s">
        <v>345</v>
      </c>
      <c r="B28" s="528" t="s">
        <v>1095</v>
      </c>
      <c r="C28" s="533">
        <v>948</v>
      </c>
      <c r="D28" s="530">
        <v>2019</v>
      </c>
      <c r="E28" s="531" t="s">
        <v>1101</v>
      </c>
      <c r="F28" s="531" t="s">
        <v>1097</v>
      </c>
    </row>
    <row r="29" spans="1:7" ht="15.75">
      <c r="A29" s="169" t="s">
        <v>346</v>
      </c>
      <c r="B29" s="528" t="s">
        <v>1095</v>
      </c>
      <c r="C29" s="529">
        <v>80</v>
      </c>
      <c r="D29" s="530">
        <v>2019</v>
      </c>
      <c r="E29" s="531" t="s">
        <v>1102</v>
      </c>
      <c r="F29" s="531" t="s">
        <v>1097</v>
      </c>
    </row>
    <row r="30" spans="1:7" ht="15.75">
      <c r="A30" s="169" t="s">
        <v>347</v>
      </c>
      <c r="B30" s="528" t="s">
        <v>1095</v>
      </c>
      <c r="C30" s="529">
        <v>49</v>
      </c>
      <c r="D30" s="530">
        <v>2019</v>
      </c>
      <c r="E30" s="531" t="s">
        <v>1099</v>
      </c>
      <c r="F30" s="531" t="s">
        <v>1097</v>
      </c>
    </row>
    <row r="31" spans="1:7" ht="15.75">
      <c r="A31" s="169" t="s">
        <v>348</v>
      </c>
      <c r="B31" s="528" t="s">
        <v>1095</v>
      </c>
      <c r="C31" s="529">
        <v>74</v>
      </c>
      <c r="D31" s="530">
        <v>2019</v>
      </c>
      <c r="E31" s="532" t="s">
        <v>1098</v>
      </c>
      <c r="F31" s="176"/>
    </row>
    <row r="32" spans="1:7" ht="15.75">
      <c r="A32" s="169" t="s">
        <v>349</v>
      </c>
      <c r="B32" s="528" t="s">
        <v>1095</v>
      </c>
      <c r="C32" s="529">
        <v>68</v>
      </c>
      <c r="D32" s="530">
        <v>2019</v>
      </c>
      <c r="E32" s="531" t="s">
        <v>1100</v>
      </c>
      <c r="F32" s="531" t="s">
        <v>1097</v>
      </c>
    </row>
    <row r="33" spans="1:7" ht="15.75">
      <c r="A33" s="169" t="s">
        <v>350</v>
      </c>
      <c r="B33" s="528" t="s">
        <v>1095</v>
      </c>
      <c r="C33" s="529">
        <v>0</v>
      </c>
      <c r="D33" s="530">
        <v>2019</v>
      </c>
      <c r="E33" s="532" t="s">
        <v>7</v>
      </c>
      <c r="F33" s="176"/>
    </row>
    <row r="34" spans="1:7" ht="15.75">
      <c r="A34" s="169" t="s">
        <v>351</v>
      </c>
      <c r="B34" s="528" t="s">
        <v>1095</v>
      </c>
      <c r="C34" s="529">
        <v>0</v>
      </c>
      <c r="D34" s="530">
        <v>2019</v>
      </c>
      <c r="E34" s="532" t="s">
        <v>7</v>
      </c>
      <c r="F34" s="176"/>
    </row>
    <row r="35" spans="1:7" ht="15.75">
      <c r="A35" s="169" t="s">
        <v>352</v>
      </c>
      <c r="B35" s="528" t="s">
        <v>1095</v>
      </c>
      <c r="C35" s="529">
        <v>1</v>
      </c>
      <c r="D35" s="530">
        <v>2019</v>
      </c>
      <c r="E35" s="532" t="s">
        <v>1098</v>
      </c>
      <c r="F35" s="176"/>
    </row>
    <row r="36" spans="1:7" ht="15.75">
      <c r="A36" s="169" t="s">
        <v>353</v>
      </c>
      <c r="B36" s="528" t="s">
        <v>1095</v>
      </c>
      <c r="C36" s="529">
        <v>462</v>
      </c>
      <c r="D36" s="530">
        <v>2019</v>
      </c>
      <c r="E36" s="532" t="s">
        <v>1098</v>
      </c>
      <c r="F36" s="176"/>
    </row>
    <row r="37" spans="1:7" ht="15.75">
      <c r="A37" s="169" t="s">
        <v>354</v>
      </c>
      <c r="B37" s="528" t="s">
        <v>1095</v>
      </c>
      <c r="C37" s="529">
        <v>2</v>
      </c>
      <c r="D37" s="530">
        <v>2019</v>
      </c>
      <c r="E37" s="532" t="s">
        <v>1098</v>
      </c>
      <c r="F37" s="176"/>
    </row>
    <row r="38" spans="1:7" ht="15.75">
      <c r="A38" s="169" t="s">
        <v>48</v>
      </c>
      <c r="B38" s="528" t="s">
        <v>1095</v>
      </c>
      <c r="C38" s="529">
        <v>163</v>
      </c>
      <c r="D38" s="530">
        <v>2019</v>
      </c>
      <c r="E38" s="532" t="s">
        <v>1098</v>
      </c>
      <c r="F38" s="176"/>
    </row>
    <row r="39" spans="1:7" ht="15.75">
      <c r="A39" s="177" t="s">
        <v>19</v>
      </c>
      <c r="B39" s="169"/>
      <c r="C39" s="529">
        <f>SUM(C22:C38)</f>
        <v>3442</v>
      </c>
      <c r="D39" s="175"/>
      <c r="E39" s="534"/>
      <c r="F39" s="176"/>
    </row>
    <row r="43" spans="1:7" ht="15" customHeight="1">
      <c r="A43" s="499"/>
      <c r="B43" s="499"/>
      <c r="C43" s="499"/>
      <c r="D43" s="1250" t="s">
        <v>13</v>
      </c>
      <c r="E43" s="1250"/>
      <c r="F43" s="535"/>
      <c r="G43" s="500"/>
    </row>
    <row r="44" spans="1:7" ht="15" customHeight="1">
      <c r="A44" s="499"/>
      <c r="B44" s="499"/>
      <c r="C44" s="499"/>
      <c r="D44" s="1250" t="s">
        <v>14</v>
      </c>
      <c r="E44" s="1250"/>
      <c r="F44" s="500"/>
      <c r="G44" s="500"/>
    </row>
    <row r="45" spans="1:7" ht="15" customHeight="1">
      <c r="A45" s="499"/>
      <c r="B45" s="499"/>
      <c r="C45" s="499"/>
      <c r="D45" s="1250" t="s">
        <v>88</v>
      </c>
      <c r="E45" s="1250"/>
      <c r="F45" s="500"/>
      <c r="G45" s="500"/>
    </row>
    <row r="46" spans="1:7">
      <c r="A46" s="499" t="s">
        <v>12</v>
      </c>
      <c r="C46" s="499"/>
      <c r="D46" s="501" t="s">
        <v>85</v>
      </c>
      <c r="E46" s="501"/>
      <c r="F46" s="501"/>
      <c r="G46" s="502"/>
    </row>
  </sheetData>
  <mergeCells count="8">
    <mergeCell ref="D44:E44"/>
    <mergeCell ref="D45:E45"/>
    <mergeCell ref="A1:E1"/>
    <mergeCell ref="A2:F2"/>
    <mergeCell ref="A4:G4"/>
    <mergeCell ref="A19:G19"/>
    <mergeCell ref="E20:F20"/>
    <mergeCell ref="D43:E43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zoomScaleSheetLayoutView="90" workbookViewId="0">
      <selection activeCell="F20" sqref="F20"/>
    </sheetView>
  </sheetViews>
  <sheetFormatPr defaultRowHeight="12.75"/>
  <sheetData>
    <row r="2" spans="2:8">
      <c r="B2" s="15"/>
    </row>
    <row r="4" spans="2:8" ht="12.75" customHeight="1">
      <c r="B4" s="1314" t="s">
        <v>739</v>
      </c>
      <c r="C4" s="1314"/>
      <c r="D4" s="1314"/>
      <c r="E4" s="1314"/>
      <c r="F4" s="1314"/>
      <c r="G4" s="1314"/>
      <c r="H4" s="1314"/>
    </row>
    <row r="5" spans="2:8" ht="12.75" customHeight="1">
      <c r="B5" s="1314"/>
      <c r="C5" s="1314"/>
      <c r="D5" s="1314"/>
      <c r="E5" s="1314"/>
      <c r="F5" s="1314"/>
      <c r="G5" s="1314"/>
      <c r="H5" s="1314"/>
    </row>
    <row r="6" spans="2:8" ht="12.75" customHeight="1">
      <c r="B6" s="1314"/>
      <c r="C6" s="1314"/>
      <c r="D6" s="1314"/>
      <c r="E6" s="1314"/>
      <c r="F6" s="1314"/>
      <c r="G6" s="1314"/>
      <c r="H6" s="1314"/>
    </row>
    <row r="7" spans="2:8" ht="12.75" customHeight="1">
      <c r="B7" s="1314"/>
      <c r="C7" s="1314"/>
      <c r="D7" s="1314"/>
      <c r="E7" s="1314"/>
      <c r="F7" s="1314"/>
      <c r="G7" s="1314"/>
      <c r="H7" s="1314"/>
    </row>
    <row r="8" spans="2:8" ht="12.75" customHeight="1">
      <c r="B8" s="1314"/>
      <c r="C8" s="1314"/>
      <c r="D8" s="1314"/>
      <c r="E8" s="1314"/>
      <c r="F8" s="1314"/>
      <c r="G8" s="1314"/>
      <c r="H8" s="1314"/>
    </row>
    <row r="9" spans="2:8" ht="12.75" customHeight="1">
      <c r="B9" s="1314"/>
      <c r="C9" s="1314"/>
      <c r="D9" s="1314"/>
      <c r="E9" s="1314"/>
      <c r="F9" s="1314"/>
      <c r="G9" s="1314"/>
      <c r="H9" s="1314"/>
    </row>
    <row r="10" spans="2:8" ht="12.75" customHeight="1">
      <c r="B10" s="1314"/>
      <c r="C10" s="1314"/>
      <c r="D10" s="1314"/>
      <c r="E10" s="1314"/>
      <c r="F10" s="1314"/>
      <c r="G10" s="1314"/>
      <c r="H10" s="1314"/>
    </row>
    <row r="11" spans="2:8" ht="12.75" customHeight="1">
      <c r="B11" s="1314"/>
      <c r="C11" s="1314"/>
      <c r="D11" s="1314"/>
      <c r="E11" s="1314"/>
      <c r="F11" s="1314"/>
      <c r="G11" s="1314"/>
      <c r="H11" s="1314"/>
    </row>
    <row r="12" spans="2:8" ht="12.75" customHeight="1">
      <c r="B12" s="1314"/>
      <c r="C12" s="1314"/>
      <c r="D12" s="1314"/>
      <c r="E12" s="1314"/>
      <c r="F12" s="1314"/>
      <c r="G12" s="1314"/>
      <c r="H12" s="1314"/>
    </row>
    <row r="13" spans="2:8" ht="12.75" customHeight="1">
      <c r="B13" s="1314"/>
      <c r="C13" s="1314"/>
      <c r="D13" s="1314"/>
      <c r="E13" s="1314"/>
      <c r="F13" s="1314"/>
      <c r="G13" s="1314"/>
      <c r="H13" s="1314"/>
    </row>
  </sheetData>
  <mergeCells count="1">
    <mergeCell ref="B4:H13"/>
  </mergeCells>
  <printOptions horizontalCentered="1"/>
  <pageMargins left="0.70866141732283505" right="0.70866141732283505" top="0.23622047244094499" bottom="0" header="0.31496062992126" footer="0.31496062992126"/>
  <pageSetup paperSize="9" scale="145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16" zoomScaleSheetLayoutView="100" workbookViewId="0">
      <selection activeCell="K21" sqref="K21"/>
    </sheetView>
  </sheetViews>
  <sheetFormatPr defaultRowHeight="14.25"/>
  <cols>
    <col min="1" max="1" width="4.7109375" style="37" customWidth="1"/>
    <col min="2" max="2" width="16.85546875" style="37" customWidth="1"/>
    <col min="3" max="3" width="11.7109375" style="37" customWidth="1"/>
    <col min="4" max="4" width="12" style="37" customWidth="1"/>
    <col min="5" max="5" width="12.140625" style="37" customWidth="1"/>
    <col min="6" max="6" width="17.42578125" style="37" customWidth="1"/>
    <col min="7" max="7" width="12.42578125" style="37" customWidth="1"/>
    <col min="8" max="8" width="16" style="37" customWidth="1"/>
    <col min="9" max="9" width="12.7109375" style="37" customWidth="1"/>
    <col min="10" max="10" width="15" style="37" customWidth="1"/>
    <col min="11" max="11" width="16" style="37" customWidth="1"/>
    <col min="12" max="12" width="11.85546875" style="37" customWidth="1"/>
    <col min="13" max="16384" width="9.140625" style="37"/>
  </cols>
  <sheetData>
    <row r="1" spans="1:20" ht="15" customHeight="1">
      <c r="C1" s="956"/>
      <c r="D1" s="956"/>
      <c r="E1" s="956"/>
      <c r="F1" s="956"/>
      <c r="G1" s="956"/>
      <c r="H1" s="956"/>
      <c r="I1" s="570"/>
      <c r="J1" s="1277" t="s">
        <v>523</v>
      </c>
      <c r="K1" s="1277"/>
    </row>
    <row r="2" spans="1:20" s="43" customFormat="1" ht="19.5" customHeight="1">
      <c r="A2" s="1315" t="s">
        <v>0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</row>
    <row r="3" spans="1:20" s="43" customFormat="1" ht="19.5" customHeight="1">
      <c r="A3" s="1316" t="s">
        <v>734</v>
      </c>
      <c r="B3" s="1316"/>
      <c r="C3" s="1316"/>
      <c r="D3" s="1316"/>
      <c r="E3" s="1316"/>
      <c r="F3" s="1316"/>
      <c r="G3" s="1316"/>
      <c r="H3" s="1316"/>
      <c r="I3" s="1316"/>
      <c r="J3" s="1316"/>
      <c r="K3" s="1316"/>
    </row>
    <row r="4" spans="1:20" s="4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20" s="43" customFormat="1" ht="18" customHeight="1">
      <c r="A5" s="1317" t="s">
        <v>740</v>
      </c>
      <c r="B5" s="1317"/>
      <c r="C5" s="1317"/>
      <c r="D5" s="1317"/>
      <c r="E5" s="1317"/>
      <c r="F5" s="1317"/>
      <c r="G5" s="1317"/>
      <c r="H5" s="1317"/>
      <c r="I5" s="1317"/>
      <c r="J5" s="1317"/>
      <c r="K5" s="1317"/>
    </row>
    <row r="6" spans="1:20" ht="15.75">
      <c r="A6" s="1035" t="s">
        <v>1034</v>
      </c>
      <c r="B6" s="1035"/>
      <c r="C6" s="84"/>
      <c r="D6" s="84"/>
      <c r="E6" s="84"/>
      <c r="F6" s="84"/>
      <c r="G6" s="84"/>
      <c r="H6" s="84"/>
      <c r="I6" s="84"/>
      <c r="J6" s="84"/>
      <c r="K6" s="84"/>
    </row>
    <row r="7" spans="1:20" ht="29.25" customHeight="1">
      <c r="A7" s="1319" t="s">
        <v>75</v>
      </c>
      <c r="B7" s="1319" t="s">
        <v>76</v>
      </c>
      <c r="C7" s="1319" t="s">
        <v>77</v>
      </c>
      <c r="D7" s="1319" t="s">
        <v>156</v>
      </c>
      <c r="E7" s="1319"/>
      <c r="F7" s="1319"/>
      <c r="G7" s="1319"/>
      <c r="H7" s="1319"/>
      <c r="I7" s="1019" t="s">
        <v>238</v>
      </c>
      <c r="J7" s="1319" t="s">
        <v>78</v>
      </c>
      <c r="K7" s="1319" t="s">
        <v>478</v>
      </c>
      <c r="L7" s="1320" t="s">
        <v>79</v>
      </c>
      <c r="S7" s="42"/>
      <c r="T7" s="42"/>
    </row>
    <row r="8" spans="1:20" ht="33.75" customHeight="1">
      <c r="A8" s="1319"/>
      <c r="B8" s="1319"/>
      <c r="C8" s="1319"/>
      <c r="D8" s="1319" t="s">
        <v>80</v>
      </c>
      <c r="E8" s="1319" t="s">
        <v>81</v>
      </c>
      <c r="F8" s="1319"/>
      <c r="G8" s="1319"/>
      <c r="H8" s="590" t="s">
        <v>82</v>
      </c>
      <c r="I8" s="1322"/>
      <c r="J8" s="1319"/>
      <c r="K8" s="1319"/>
      <c r="L8" s="1320"/>
    </row>
    <row r="9" spans="1:20" ht="30">
      <c r="A9" s="1319"/>
      <c r="B9" s="1319"/>
      <c r="C9" s="1319"/>
      <c r="D9" s="1319"/>
      <c r="E9" s="590" t="s">
        <v>83</v>
      </c>
      <c r="F9" s="590" t="s">
        <v>84</v>
      </c>
      <c r="G9" s="590" t="s">
        <v>19</v>
      </c>
      <c r="H9" s="590"/>
      <c r="I9" s="1020"/>
      <c r="J9" s="1319"/>
      <c r="K9" s="1319"/>
      <c r="L9" s="1320"/>
    </row>
    <row r="10" spans="1:20" s="106" customFormat="1" ht="17.100000000000001" customHeight="1">
      <c r="A10" s="105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10</v>
      </c>
      <c r="K10" s="105">
        <v>11</v>
      </c>
      <c r="L10" s="105">
        <v>12</v>
      </c>
    </row>
    <row r="11" spans="1:20" ht="17.100000000000001" customHeight="1">
      <c r="A11" s="45">
        <v>1</v>
      </c>
      <c r="B11" s="46" t="s">
        <v>817</v>
      </c>
      <c r="C11" s="40">
        <v>30</v>
      </c>
      <c r="D11" s="39">
        <v>0</v>
      </c>
      <c r="E11" s="39">
        <v>4</v>
      </c>
      <c r="F11" s="39">
        <v>4</v>
      </c>
      <c r="G11" s="39">
        <f>E11+F11</f>
        <v>8</v>
      </c>
      <c r="H11" s="39">
        <f>D11+G11</f>
        <v>8</v>
      </c>
      <c r="I11" s="39">
        <v>22</v>
      </c>
      <c r="J11" s="39">
        <f>C11-H11</f>
        <v>22</v>
      </c>
      <c r="K11" s="39">
        <v>26</v>
      </c>
      <c r="L11" s="39"/>
    </row>
    <row r="12" spans="1:20" ht="17.100000000000001" customHeight="1">
      <c r="A12" s="45">
        <v>2</v>
      </c>
      <c r="B12" s="46" t="s">
        <v>818</v>
      </c>
      <c r="C12" s="40">
        <v>31</v>
      </c>
      <c r="D12" s="39">
        <v>24</v>
      </c>
      <c r="E12" s="39">
        <v>5</v>
      </c>
      <c r="F12" s="39">
        <v>2</v>
      </c>
      <c r="G12" s="39">
        <f t="shared" ref="G12:G22" si="0">E12+F12</f>
        <v>7</v>
      </c>
      <c r="H12" s="39">
        <f t="shared" ref="H12:H22" si="1">D12+G12</f>
        <v>31</v>
      </c>
      <c r="I12" s="39">
        <v>0</v>
      </c>
      <c r="J12" s="39">
        <f t="shared" ref="J12:J22" si="2">C12-H12</f>
        <v>0</v>
      </c>
      <c r="K12" s="39">
        <v>26</v>
      </c>
      <c r="L12" s="39"/>
    </row>
    <row r="13" spans="1:20" ht="17.100000000000001" customHeight="1">
      <c r="A13" s="45">
        <v>3</v>
      </c>
      <c r="B13" s="46" t="s">
        <v>819</v>
      </c>
      <c r="C13" s="40">
        <v>30</v>
      </c>
      <c r="D13" s="39">
        <v>12</v>
      </c>
      <c r="E13" s="39">
        <v>4</v>
      </c>
      <c r="F13" s="39">
        <v>0</v>
      </c>
      <c r="G13" s="39">
        <f t="shared" si="0"/>
        <v>4</v>
      </c>
      <c r="H13" s="39">
        <f t="shared" si="1"/>
        <v>16</v>
      </c>
      <c r="I13" s="39">
        <v>14</v>
      </c>
      <c r="J13" s="39">
        <f t="shared" si="2"/>
        <v>14</v>
      </c>
      <c r="K13" s="39">
        <v>25</v>
      </c>
      <c r="L13" s="39"/>
    </row>
    <row r="14" spans="1:20" ht="17.100000000000001" customHeight="1">
      <c r="A14" s="45">
        <v>4</v>
      </c>
      <c r="B14" s="46" t="s">
        <v>820</v>
      </c>
      <c r="C14" s="40">
        <v>31</v>
      </c>
      <c r="D14" s="39">
        <v>0</v>
      </c>
      <c r="E14" s="39">
        <v>4</v>
      </c>
      <c r="F14" s="39">
        <v>0</v>
      </c>
      <c r="G14" s="39">
        <f t="shared" si="0"/>
        <v>4</v>
      </c>
      <c r="H14" s="39">
        <f t="shared" si="1"/>
        <v>4</v>
      </c>
      <c r="I14" s="39">
        <v>27</v>
      </c>
      <c r="J14" s="39">
        <f t="shared" si="2"/>
        <v>27</v>
      </c>
      <c r="K14" s="39">
        <v>27</v>
      </c>
      <c r="L14" s="39"/>
    </row>
    <row r="15" spans="1:20" ht="17.100000000000001" customHeight="1">
      <c r="A15" s="45">
        <v>5</v>
      </c>
      <c r="B15" s="46" t="s">
        <v>821</v>
      </c>
      <c r="C15" s="40">
        <v>31</v>
      </c>
      <c r="D15" s="39">
        <v>0</v>
      </c>
      <c r="E15" s="39">
        <v>5</v>
      </c>
      <c r="F15" s="39">
        <v>4</v>
      </c>
      <c r="G15" s="39">
        <f t="shared" si="0"/>
        <v>9</v>
      </c>
      <c r="H15" s="39">
        <f t="shared" si="1"/>
        <v>9</v>
      </c>
      <c r="I15" s="39">
        <v>22</v>
      </c>
      <c r="J15" s="39">
        <f t="shared" si="2"/>
        <v>22</v>
      </c>
      <c r="K15" s="39">
        <v>27</v>
      </c>
      <c r="L15" s="39"/>
    </row>
    <row r="16" spans="1:20" s="44" customFormat="1" ht="17.100000000000001" customHeight="1">
      <c r="A16" s="45">
        <v>6</v>
      </c>
      <c r="B16" s="46" t="s">
        <v>822</v>
      </c>
      <c r="C16" s="45">
        <v>30</v>
      </c>
      <c r="D16" s="46">
        <v>0</v>
      </c>
      <c r="E16" s="46">
        <v>4</v>
      </c>
      <c r="F16" s="46">
        <v>0</v>
      </c>
      <c r="G16" s="39">
        <f t="shared" si="0"/>
        <v>4</v>
      </c>
      <c r="H16" s="39">
        <f t="shared" si="1"/>
        <v>4</v>
      </c>
      <c r="I16" s="46">
        <v>26</v>
      </c>
      <c r="J16" s="39">
        <f t="shared" si="2"/>
        <v>26</v>
      </c>
      <c r="K16" s="46">
        <v>26</v>
      </c>
      <c r="L16" s="46"/>
    </row>
    <row r="17" spans="1:12" s="44" customFormat="1" ht="17.100000000000001" customHeight="1">
      <c r="A17" s="45">
        <v>7</v>
      </c>
      <c r="B17" s="46" t="s">
        <v>823</v>
      </c>
      <c r="C17" s="45">
        <v>31</v>
      </c>
      <c r="D17" s="46">
        <v>0</v>
      </c>
      <c r="E17" s="46">
        <v>4</v>
      </c>
      <c r="F17" s="46">
        <v>6</v>
      </c>
      <c r="G17" s="39">
        <f t="shared" si="0"/>
        <v>10</v>
      </c>
      <c r="H17" s="39">
        <f t="shared" si="1"/>
        <v>10</v>
      </c>
      <c r="I17" s="46">
        <v>21</v>
      </c>
      <c r="J17" s="39">
        <f t="shared" si="2"/>
        <v>21</v>
      </c>
      <c r="K17" s="46">
        <v>26</v>
      </c>
      <c r="L17" s="46"/>
    </row>
    <row r="18" spans="1:12" s="44" customFormat="1" ht="17.100000000000001" customHeight="1">
      <c r="A18" s="45">
        <v>8</v>
      </c>
      <c r="B18" s="46" t="s">
        <v>824</v>
      </c>
      <c r="C18" s="45">
        <v>30</v>
      </c>
      <c r="D18" s="46">
        <v>0</v>
      </c>
      <c r="E18" s="46">
        <v>5</v>
      </c>
      <c r="F18" s="46">
        <v>5</v>
      </c>
      <c r="G18" s="39">
        <f t="shared" si="0"/>
        <v>10</v>
      </c>
      <c r="H18" s="39">
        <f t="shared" si="1"/>
        <v>10</v>
      </c>
      <c r="I18" s="46">
        <v>20</v>
      </c>
      <c r="J18" s="39">
        <f t="shared" si="2"/>
        <v>20</v>
      </c>
      <c r="K18" s="46">
        <v>26</v>
      </c>
      <c r="L18" s="46"/>
    </row>
    <row r="19" spans="1:12" s="44" customFormat="1" ht="17.100000000000001" customHeight="1">
      <c r="A19" s="45">
        <v>9</v>
      </c>
      <c r="B19" s="46" t="s">
        <v>825</v>
      </c>
      <c r="C19" s="45">
        <v>31</v>
      </c>
      <c r="D19" s="46">
        <v>0</v>
      </c>
      <c r="E19" s="46">
        <v>4</v>
      </c>
      <c r="F19" s="46">
        <v>3</v>
      </c>
      <c r="G19" s="39">
        <f t="shared" si="0"/>
        <v>7</v>
      </c>
      <c r="H19" s="39">
        <f t="shared" si="1"/>
        <v>7</v>
      </c>
      <c r="I19" s="46">
        <v>24</v>
      </c>
      <c r="J19" s="39">
        <f t="shared" si="2"/>
        <v>24</v>
      </c>
      <c r="K19" s="46">
        <v>26</v>
      </c>
      <c r="L19" s="46"/>
    </row>
    <row r="20" spans="1:12" s="44" customFormat="1" ht="17.100000000000001" customHeight="1">
      <c r="A20" s="45">
        <v>10</v>
      </c>
      <c r="B20" s="46" t="s">
        <v>826</v>
      </c>
      <c r="C20" s="45">
        <v>31</v>
      </c>
      <c r="D20" s="46">
        <v>0</v>
      </c>
      <c r="E20" s="46">
        <v>5</v>
      </c>
      <c r="F20" s="46">
        <v>3</v>
      </c>
      <c r="G20" s="39">
        <f t="shared" si="0"/>
        <v>8</v>
      </c>
      <c r="H20" s="39">
        <f t="shared" si="1"/>
        <v>8</v>
      </c>
      <c r="I20" s="46">
        <v>23</v>
      </c>
      <c r="J20" s="39">
        <f t="shared" si="2"/>
        <v>23</v>
      </c>
      <c r="K20" s="46">
        <v>27</v>
      </c>
      <c r="L20" s="46"/>
    </row>
    <row r="21" spans="1:12" s="44" customFormat="1" ht="17.100000000000001" customHeight="1">
      <c r="A21" s="45">
        <v>11</v>
      </c>
      <c r="B21" s="46" t="s">
        <v>827</v>
      </c>
      <c r="C21" s="45">
        <v>28</v>
      </c>
      <c r="D21" s="46">
        <v>0</v>
      </c>
      <c r="E21" s="46">
        <v>4</v>
      </c>
      <c r="F21" s="46">
        <v>0</v>
      </c>
      <c r="G21" s="39">
        <f t="shared" si="0"/>
        <v>4</v>
      </c>
      <c r="H21" s="39">
        <f t="shared" si="1"/>
        <v>4</v>
      </c>
      <c r="I21" s="46">
        <v>24</v>
      </c>
      <c r="J21" s="39">
        <f t="shared" si="2"/>
        <v>24</v>
      </c>
      <c r="K21" s="46">
        <v>25</v>
      </c>
      <c r="L21" s="46"/>
    </row>
    <row r="22" spans="1:12" s="44" customFormat="1" ht="17.100000000000001" customHeight="1">
      <c r="A22" s="45">
        <v>12</v>
      </c>
      <c r="B22" s="46" t="s">
        <v>828</v>
      </c>
      <c r="C22" s="45">
        <v>31</v>
      </c>
      <c r="D22" s="46">
        <v>0</v>
      </c>
      <c r="E22" s="46">
        <v>4</v>
      </c>
      <c r="F22" s="46">
        <v>3</v>
      </c>
      <c r="G22" s="39">
        <f t="shared" si="0"/>
        <v>7</v>
      </c>
      <c r="H22" s="39">
        <f t="shared" si="1"/>
        <v>7</v>
      </c>
      <c r="I22" s="46">
        <v>24</v>
      </c>
      <c r="J22" s="39">
        <f t="shared" si="2"/>
        <v>24</v>
      </c>
      <c r="K22" s="46">
        <v>26</v>
      </c>
      <c r="L22" s="46"/>
    </row>
    <row r="23" spans="1:12" s="748" customFormat="1" ht="17.100000000000001" customHeight="1">
      <c r="A23" s="47"/>
      <c r="B23" s="48" t="s">
        <v>19</v>
      </c>
      <c r="C23" s="746">
        <f>SUM(C11:C22)</f>
        <v>365</v>
      </c>
      <c r="D23" s="747">
        <f t="shared" ref="D23:K23" si="3">SUM(D11:D22)</f>
        <v>36</v>
      </c>
      <c r="E23" s="747">
        <f t="shared" si="3"/>
        <v>52</v>
      </c>
      <c r="F23" s="747">
        <f t="shared" si="3"/>
        <v>30</v>
      </c>
      <c r="G23" s="747">
        <f t="shared" si="3"/>
        <v>82</v>
      </c>
      <c r="H23" s="747">
        <f t="shared" si="3"/>
        <v>118</v>
      </c>
      <c r="I23" s="747">
        <f t="shared" si="3"/>
        <v>247</v>
      </c>
      <c r="J23" s="747">
        <f t="shared" si="3"/>
        <v>247</v>
      </c>
      <c r="K23" s="747">
        <f t="shared" si="3"/>
        <v>313</v>
      </c>
      <c r="L23" s="47"/>
    </row>
    <row r="24" spans="1:12" s="44" customFormat="1" ht="11.25" customHeight="1">
      <c r="A24" s="49"/>
      <c r="B24" s="50"/>
      <c r="C24" s="51"/>
      <c r="D24" s="49"/>
      <c r="E24" s="49"/>
      <c r="F24" s="49"/>
      <c r="G24" s="49"/>
      <c r="H24" s="49"/>
      <c r="I24" s="49"/>
      <c r="J24" s="49"/>
      <c r="K24" s="49"/>
    </row>
    <row r="25" spans="1:12" ht="15">
      <c r="A25" s="41" t="s">
        <v>108</v>
      </c>
      <c r="B25" s="41"/>
      <c r="C25" s="41"/>
      <c r="D25" s="41"/>
      <c r="E25" s="41"/>
      <c r="F25" s="41"/>
      <c r="G25" s="41"/>
      <c r="H25" s="41"/>
      <c r="I25" s="41"/>
      <c r="J25" s="41"/>
    </row>
    <row r="26" spans="1:12" ht="1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2" ht="1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2" ht="15">
      <c r="A28" s="41" t="s">
        <v>12</v>
      </c>
      <c r="B28" s="41"/>
      <c r="C28" s="41"/>
      <c r="D28" s="41"/>
      <c r="E28" s="41"/>
      <c r="F28" s="41"/>
      <c r="G28" s="41"/>
      <c r="H28" s="41"/>
      <c r="I28" s="41"/>
      <c r="J28" s="1321" t="s">
        <v>13</v>
      </c>
      <c r="K28" s="1321"/>
    </row>
    <row r="29" spans="1:12" ht="15">
      <c r="A29" s="1318" t="s">
        <v>14</v>
      </c>
      <c r="B29" s="1318"/>
      <c r="C29" s="1318"/>
      <c r="D29" s="1318"/>
      <c r="E29" s="1318"/>
      <c r="F29" s="1318"/>
      <c r="G29" s="1318"/>
      <c r="H29" s="1318"/>
      <c r="I29" s="1318"/>
      <c r="J29" s="1318"/>
      <c r="K29" s="1318"/>
    </row>
    <row r="30" spans="1:12" ht="15">
      <c r="A30" s="1318" t="s">
        <v>20</v>
      </c>
      <c r="B30" s="1318"/>
      <c r="C30" s="1318"/>
      <c r="D30" s="1318"/>
      <c r="E30" s="1318"/>
      <c r="F30" s="1318"/>
      <c r="G30" s="1318"/>
      <c r="H30" s="1318"/>
      <c r="I30" s="1318"/>
      <c r="J30" s="1318"/>
      <c r="K30" s="1318"/>
    </row>
    <row r="31" spans="1:12" ht="15">
      <c r="A31" s="41"/>
      <c r="B31" s="41"/>
      <c r="C31" s="41"/>
      <c r="D31" s="41"/>
      <c r="E31" s="41"/>
      <c r="F31" s="41"/>
      <c r="G31" s="41"/>
      <c r="I31" s="41" t="s">
        <v>85</v>
      </c>
      <c r="J31" s="41"/>
      <c r="K31" s="41"/>
    </row>
  </sheetData>
  <mergeCells count="19">
    <mergeCell ref="A30:K30"/>
    <mergeCell ref="K7:K9"/>
    <mergeCell ref="L7:L9"/>
    <mergeCell ref="D8:D9"/>
    <mergeCell ref="E8:G8"/>
    <mergeCell ref="J28:K28"/>
    <mergeCell ref="A29:K29"/>
    <mergeCell ref="A7:A9"/>
    <mergeCell ref="B7:B9"/>
    <mergeCell ref="C7:C9"/>
    <mergeCell ref="D7:H7"/>
    <mergeCell ref="I7:I9"/>
    <mergeCell ref="J7:J9"/>
    <mergeCell ref="A6:B6"/>
    <mergeCell ref="C1:H1"/>
    <mergeCell ref="J1:K1"/>
    <mergeCell ref="A2:K2"/>
    <mergeCell ref="A3:K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opLeftCell="A22" zoomScaleSheetLayoutView="100" workbookViewId="0">
      <selection activeCell="G21" sqref="G21"/>
    </sheetView>
  </sheetViews>
  <sheetFormatPr defaultRowHeight="14.25"/>
  <cols>
    <col min="1" max="1" width="4.7109375" style="37" customWidth="1"/>
    <col min="2" max="2" width="14.7109375" style="37" customWidth="1"/>
    <col min="3" max="3" width="11.7109375" style="37" customWidth="1"/>
    <col min="4" max="4" width="12" style="37" customWidth="1"/>
    <col min="5" max="5" width="11.85546875" style="37" customWidth="1"/>
    <col min="6" max="6" width="18.85546875" style="37" customWidth="1"/>
    <col min="7" max="7" width="10.140625" style="37" customWidth="1"/>
    <col min="8" max="8" width="14.7109375" style="37" customWidth="1"/>
    <col min="9" max="9" width="15.28515625" style="37" customWidth="1"/>
    <col min="10" max="10" width="14.7109375" style="37" customWidth="1"/>
    <col min="11" max="11" width="11.85546875" style="37" customWidth="1"/>
    <col min="12" max="16384" width="9.140625" style="37"/>
  </cols>
  <sheetData>
    <row r="1" spans="1:19" ht="15" customHeight="1">
      <c r="C1" s="956"/>
      <c r="D1" s="956"/>
      <c r="E1" s="956"/>
      <c r="F1" s="956"/>
      <c r="G1" s="956"/>
      <c r="H1" s="956"/>
      <c r="I1" s="570"/>
      <c r="J1" s="584" t="s">
        <v>524</v>
      </c>
    </row>
    <row r="2" spans="1:19" s="43" customFormat="1" ht="19.5" customHeight="1">
      <c r="A2" s="1315" t="s">
        <v>0</v>
      </c>
      <c r="B2" s="1315"/>
      <c r="C2" s="1315"/>
      <c r="D2" s="1315"/>
      <c r="E2" s="1315"/>
      <c r="F2" s="1315"/>
      <c r="G2" s="1315"/>
      <c r="H2" s="1315"/>
      <c r="I2" s="1315"/>
      <c r="J2" s="1315"/>
    </row>
    <row r="3" spans="1:19" s="43" customFormat="1" ht="19.5" customHeight="1">
      <c r="A3" s="1316" t="s">
        <v>734</v>
      </c>
      <c r="B3" s="1316"/>
      <c r="C3" s="1316"/>
      <c r="D3" s="1316"/>
      <c r="E3" s="1316"/>
      <c r="F3" s="1316"/>
      <c r="G3" s="1316"/>
      <c r="H3" s="1316"/>
      <c r="I3" s="1316"/>
      <c r="J3" s="1316"/>
    </row>
    <row r="4" spans="1:19" s="4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9" s="43" customFormat="1" ht="18" customHeight="1">
      <c r="A5" s="1317" t="s">
        <v>741</v>
      </c>
      <c r="B5" s="1317"/>
      <c r="C5" s="1317"/>
      <c r="D5" s="1317"/>
      <c r="E5" s="1317"/>
      <c r="F5" s="1317"/>
      <c r="G5" s="1317"/>
      <c r="H5" s="1317"/>
      <c r="I5" s="1317"/>
      <c r="J5" s="1317"/>
    </row>
    <row r="6" spans="1:19" ht="15.75">
      <c r="A6" s="1035" t="s">
        <v>1034</v>
      </c>
      <c r="B6" s="1035"/>
      <c r="C6" s="101"/>
      <c r="D6" s="101"/>
      <c r="E6" s="101"/>
      <c r="F6" s="101"/>
      <c r="G6" s="101"/>
      <c r="H6" s="101"/>
      <c r="I6" s="111"/>
      <c r="J6" s="111"/>
    </row>
    <row r="7" spans="1:19" ht="29.25" customHeight="1">
      <c r="A7" s="1319" t="s">
        <v>75</v>
      </c>
      <c r="B7" s="1319" t="s">
        <v>76</v>
      </c>
      <c r="C7" s="1319" t="s">
        <v>77</v>
      </c>
      <c r="D7" s="1319" t="s">
        <v>157</v>
      </c>
      <c r="E7" s="1319"/>
      <c r="F7" s="1319"/>
      <c r="G7" s="1319"/>
      <c r="H7" s="1319"/>
      <c r="I7" s="1019" t="s">
        <v>238</v>
      </c>
      <c r="J7" s="1319" t="s">
        <v>78</v>
      </c>
      <c r="K7" s="1319" t="s">
        <v>226</v>
      </c>
    </row>
    <row r="8" spans="1:19" ht="34.15" customHeight="1">
      <c r="A8" s="1319"/>
      <c r="B8" s="1319"/>
      <c r="C8" s="1319"/>
      <c r="D8" s="1319" t="s">
        <v>80</v>
      </c>
      <c r="E8" s="1319" t="s">
        <v>81</v>
      </c>
      <c r="F8" s="1319"/>
      <c r="G8" s="1319"/>
      <c r="H8" s="1019" t="s">
        <v>82</v>
      </c>
      <c r="I8" s="1322"/>
      <c r="J8" s="1319"/>
      <c r="K8" s="1319"/>
      <c r="R8" s="42"/>
      <c r="S8" s="42"/>
    </row>
    <row r="9" spans="1:19" ht="33.75" customHeight="1">
      <c r="A9" s="1319"/>
      <c r="B9" s="1319"/>
      <c r="C9" s="1319"/>
      <c r="D9" s="1319"/>
      <c r="E9" s="590" t="s">
        <v>83</v>
      </c>
      <c r="F9" s="590" t="s">
        <v>84</v>
      </c>
      <c r="G9" s="590" t="s">
        <v>19</v>
      </c>
      <c r="H9" s="1020"/>
      <c r="I9" s="1020"/>
      <c r="J9" s="1319"/>
      <c r="K9" s="1319"/>
    </row>
    <row r="10" spans="1:19" s="44" customFormat="1" ht="17.100000000000001" customHeight="1">
      <c r="A10" s="590">
        <v>1</v>
      </c>
      <c r="B10" s="590">
        <v>2</v>
      </c>
      <c r="C10" s="590">
        <v>3</v>
      </c>
      <c r="D10" s="590">
        <v>4</v>
      </c>
      <c r="E10" s="590">
        <v>5</v>
      </c>
      <c r="F10" s="590">
        <v>6</v>
      </c>
      <c r="G10" s="590">
        <v>7</v>
      </c>
      <c r="H10" s="590">
        <v>8</v>
      </c>
      <c r="I10" s="590">
        <v>9</v>
      </c>
      <c r="J10" s="590">
        <v>10</v>
      </c>
      <c r="K10" s="590">
        <v>11</v>
      </c>
    </row>
    <row r="11" spans="1:19" ht="17.100000000000001" customHeight="1">
      <c r="A11" s="45">
        <v>1</v>
      </c>
      <c r="B11" s="46" t="s">
        <v>817</v>
      </c>
      <c r="C11" s="40">
        <v>30</v>
      </c>
      <c r="D11" s="39">
        <v>0</v>
      </c>
      <c r="E11" s="39">
        <v>4</v>
      </c>
      <c r="F11" s="39">
        <v>4</v>
      </c>
      <c r="G11" s="39">
        <f>E11+F11</f>
        <v>8</v>
      </c>
      <c r="H11" s="39">
        <f>D11+G11</f>
        <v>8</v>
      </c>
      <c r="I11" s="39">
        <v>22</v>
      </c>
      <c r="J11" s="39">
        <f>C11-H11</f>
        <v>22</v>
      </c>
      <c r="K11" s="39"/>
    </row>
    <row r="12" spans="1:19" ht="17.100000000000001" customHeight="1">
      <c r="A12" s="45">
        <v>2</v>
      </c>
      <c r="B12" s="46" t="s">
        <v>818</v>
      </c>
      <c r="C12" s="40">
        <v>31</v>
      </c>
      <c r="D12" s="39">
        <v>24</v>
      </c>
      <c r="E12" s="39">
        <v>5</v>
      </c>
      <c r="F12" s="39">
        <v>2</v>
      </c>
      <c r="G12" s="39">
        <f t="shared" ref="G12:G22" si="0">E12+F12</f>
        <v>7</v>
      </c>
      <c r="H12" s="39">
        <f t="shared" ref="H12:H22" si="1">D12+G12</f>
        <v>31</v>
      </c>
      <c r="I12" s="39">
        <v>0</v>
      </c>
      <c r="J12" s="39">
        <f t="shared" ref="J12:J22" si="2">C12-H12</f>
        <v>0</v>
      </c>
      <c r="K12" s="39"/>
    </row>
    <row r="13" spans="1:19" ht="17.100000000000001" customHeight="1">
      <c r="A13" s="45">
        <v>3</v>
      </c>
      <c r="B13" s="46" t="s">
        <v>819</v>
      </c>
      <c r="C13" s="40">
        <v>30</v>
      </c>
      <c r="D13" s="39">
        <v>12</v>
      </c>
      <c r="E13" s="39">
        <v>4</v>
      </c>
      <c r="F13" s="39">
        <v>0</v>
      </c>
      <c r="G13" s="39">
        <f t="shared" si="0"/>
        <v>4</v>
      </c>
      <c r="H13" s="39">
        <f t="shared" si="1"/>
        <v>16</v>
      </c>
      <c r="I13" s="39">
        <v>14</v>
      </c>
      <c r="J13" s="39">
        <f t="shared" si="2"/>
        <v>14</v>
      </c>
      <c r="K13" s="46"/>
    </row>
    <row r="14" spans="1:19" ht="17.100000000000001" customHeight="1">
      <c r="A14" s="45">
        <v>4</v>
      </c>
      <c r="B14" s="46" t="s">
        <v>820</v>
      </c>
      <c r="C14" s="40">
        <v>31</v>
      </c>
      <c r="D14" s="39">
        <v>0</v>
      </c>
      <c r="E14" s="39">
        <v>4</v>
      </c>
      <c r="F14" s="39">
        <v>0</v>
      </c>
      <c r="G14" s="39">
        <f t="shared" si="0"/>
        <v>4</v>
      </c>
      <c r="H14" s="39">
        <f t="shared" si="1"/>
        <v>4</v>
      </c>
      <c r="I14" s="39">
        <v>27</v>
      </c>
      <c r="J14" s="39">
        <f t="shared" si="2"/>
        <v>27</v>
      </c>
      <c r="K14" s="46"/>
    </row>
    <row r="15" spans="1:19" ht="17.100000000000001" customHeight="1">
      <c r="A15" s="45">
        <v>5</v>
      </c>
      <c r="B15" s="46" t="s">
        <v>821</v>
      </c>
      <c r="C15" s="40">
        <v>31</v>
      </c>
      <c r="D15" s="39">
        <v>0</v>
      </c>
      <c r="E15" s="39">
        <v>5</v>
      </c>
      <c r="F15" s="39">
        <v>4</v>
      </c>
      <c r="G15" s="39">
        <f t="shared" si="0"/>
        <v>9</v>
      </c>
      <c r="H15" s="39">
        <f t="shared" si="1"/>
        <v>9</v>
      </c>
      <c r="I15" s="39">
        <v>22</v>
      </c>
      <c r="J15" s="39">
        <f t="shared" si="2"/>
        <v>22</v>
      </c>
      <c r="K15" s="46"/>
    </row>
    <row r="16" spans="1:19" s="44" customFormat="1" ht="17.100000000000001" customHeight="1">
      <c r="A16" s="45">
        <v>6</v>
      </c>
      <c r="B16" s="46" t="s">
        <v>822</v>
      </c>
      <c r="C16" s="45">
        <v>30</v>
      </c>
      <c r="D16" s="46">
        <v>0</v>
      </c>
      <c r="E16" s="46">
        <v>4</v>
      </c>
      <c r="F16" s="46">
        <v>0</v>
      </c>
      <c r="G16" s="39">
        <f t="shared" si="0"/>
        <v>4</v>
      </c>
      <c r="H16" s="39">
        <f t="shared" si="1"/>
        <v>4</v>
      </c>
      <c r="I16" s="46">
        <v>26</v>
      </c>
      <c r="J16" s="39">
        <f t="shared" si="2"/>
        <v>26</v>
      </c>
      <c r="K16" s="46"/>
    </row>
    <row r="17" spans="1:11" s="44" customFormat="1" ht="17.100000000000001" customHeight="1">
      <c r="A17" s="45">
        <v>7</v>
      </c>
      <c r="B17" s="46" t="s">
        <v>823</v>
      </c>
      <c r="C17" s="45">
        <v>31</v>
      </c>
      <c r="D17" s="46">
        <v>0</v>
      </c>
      <c r="E17" s="46">
        <v>4</v>
      </c>
      <c r="F17" s="46">
        <v>6</v>
      </c>
      <c r="G17" s="39">
        <f t="shared" si="0"/>
        <v>10</v>
      </c>
      <c r="H17" s="39">
        <f t="shared" si="1"/>
        <v>10</v>
      </c>
      <c r="I17" s="46">
        <v>21</v>
      </c>
      <c r="J17" s="39">
        <f t="shared" si="2"/>
        <v>21</v>
      </c>
      <c r="K17" s="46"/>
    </row>
    <row r="18" spans="1:11" s="44" customFormat="1" ht="17.100000000000001" customHeight="1">
      <c r="A18" s="45">
        <v>8</v>
      </c>
      <c r="B18" s="46" t="s">
        <v>824</v>
      </c>
      <c r="C18" s="45">
        <v>30</v>
      </c>
      <c r="D18" s="46">
        <v>0</v>
      </c>
      <c r="E18" s="46">
        <v>5</v>
      </c>
      <c r="F18" s="46">
        <v>5</v>
      </c>
      <c r="G18" s="39">
        <f t="shared" si="0"/>
        <v>10</v>
      </c>
      <c r="H18" s="39">
        <f t="shared" si="1"/>
        <v>10</v>
      </c>
      <c r="I18" s="46">
        <v>20</v>
      </c>
      <c r="J18" s="39">
        <f t="shared" si="2"/>
        <v>20</v>
      </c>
      <c r="K18" s="46"/>
    </row>
    <row r="19" spans="1:11" s="44" customFormat="1" ht="17.100000000000001" customHeight="1">
      <c r="A19" s="45">
        <v>9</v>
      </c>
      <c r="B19" s="46" t="s">
        <v>825</v>
      </c>
      <c r="C19" s="45">
        <v>31</v>
      </c>
      <c r="D19" s="46">
        <v>0</v>
      </c>
      <c r="E19" s="46">
        <v>4</v>
      </c>
      <c r="F19" s="46">
        <v>3</v>
      </c>
      <c r="G19" s="39">
        <f t="shared" si="0"/>
        <v>7</v>
      </c>
      <c r="H19" s="39">
        <f t="shared" si="1"/>
        <v>7</v>
      </c>
      <c r="I19" s="46">
        <v>24</v>
      </c>
      <c r="J19" s="39">
        <f t="shared" si="2"/>
        <v>24</v>
      </c>
      <c r="K19" s="46"/>
    </row>
    <row r="20" spans="1:11" s="44" customFormat="1" ht="17.100000000000001" customHeight="1">
      <c r="A20" s="45">
        <v>10</v>
      </c>
      <c r="B20" s="46" t="s">
        <v>826</v>
      </c>
      <c r="C20" s="45">
        <v>31</v>
      </c>
      <c r="D20" s="46">
        <v>0</v>
      </c>
      <c r="E20" s="46">
        <v>5</v>
      </c>
      <c r="F20" s="46">
        <v>3</v>
      </c>
      <c r="G20" s="39">
        <f t="shared" si="0"/>
        <v>8</v>
      </c>
      <c r="H20" s="39">
        <f t="shared" si="1"/>
        <v>8</v>
      </c>
      <c r="I20" s="46">
        <v>23</v>
      </c>
      <c r="J20" s="39">
        <f t="shared" si="2"/>
        <v>23</v>
      </c>
      <c r="K20" s="46"/>
    </row>
    <row r="21" spans="1:11" s="44" customFormat="1" ht="17.100000000000001" customHeight="1">
      <c r="A21" s="45">
        <v>11</v>
      </c>
      <c r="B21" s="46" t="s">
        <v>827</v>
      </c>
      <c r="C21" s="45">
        <v>28</v>
      </c>
      <c r="D21" s="46">
        <v>0</v>
      </c>
      <c r="E21" s="46">
        <v>4</v>
      </c>
      <c r="F21" s="46">
        <v>0</v>
      </c>
      <c r="G21" s="39">
        <f t="shared" si="0"/>
        <v>4</v>
      </c>
      <c r="H21" s="39">
        <f t="shared" si="1"/>
        <v>4</v>
      </c>
      <c r="I21" s="46">
        <v>24</v>
      </c>
      <c r="J21" s="39">
        <f t="shared" si="2"/>
        <v>24</v>
      </c>
      <c r="K21" s="46"/>
    </row>
    <row r="22" spans="1:11" s="44" customFormat="1" ht="17.100000000000001" customHeight="1">
      <c r="A22" s="45">
        <v>12</v>
      </c>
      <c r="B22" s="46" t="s">
        <v>828</v>
      </c>
      <c r="C22" s="45">
        <v>31</v>
      </c>
      <c r="D22" s="46">
        <v>0</v>
      </c>
      <c r="E22" s="46">
        <v>4</v>
      </c>
      <c r="F22" s="46">
        <v>3</v>
      </c>
      <c r="G22" s="39">
        <f t="shared" si="0"/>
        <v>7</v>
      </c>
      <c r="H22" s="39">
        <f t="shared" si="1"/>
        <v>7</v>
      </c>
      <c r="I22" s="46">
        <v>24</v>
      </c>
      <c r="J22" s="39">
        <f t="shared" si="2"/>
        <v>24</v>
      </c>
      <c r="K22" s="46"/>
    </row>
    <row r="23" spans="1:11" s="748" customFormat="1" ht="17.100000000000001" customHeight="1">
      <c r="A23" s="47"/>
      <c r="B23" s="48" t="s">
        <v>19</v>
      </c>
      <c r="C23" s="590">
        <f>SUM(C11:C22)</f>
        <v>365</v>
      </c>
      <c r="D23" s="747">
        <f t="shared" ref="D23:J23" si="3">SUM(D11:D22)</f>
        <v>36</v>
      </c>
      <c r="E23" s="747">
        <f t="shared" si="3"/>
        <v>52</v>
      </c>
      <c r="F23" s="747">
        <f t="shared" si="3"/>
        <v>30</v>
      </c>
      <c r="G23" s="747">
        <f t="shared" si="3"/>
        <v>82</v>
      </c>
      <c r="H23" s="747">
        <f t="shared" si="3"/>
        <v>118</v>
      </c>
      <c r="I23" s="747">
        <f t="shared" si="3"/>
        <v>247</v>
      </c>
      <c r="J23" s="747">
        <f t="shared" si="3"/>
        <v>247</v>
      </c>
      <c r="K23" s="47"/>
    </row>
    <row r="24" spans="1:11" s="44" customFormat="1" ht="11.25" customHeight="1">
      <c r="A24" s="49"/>
      <c r="B24" s="50"/>
      <c r="C24" s="51"/>
      <c r="D24" s="49"/>
      <c r="E24" s="49"/>
      <c r="F24" s="49"/>
      <c r="G24" s="49"/>
      <c r="H24" s="49"/>
      <c r="I24" s="49"/>
      <c r="J24" s="49"/>
      <c r="K24" s="41"/>
    </row>
    <row r="25" spans="1:11" ht="15">
      <c r="A25" s="41" t="s">
        <v>108</v>
      </c>
      <c r="B25" s="41"/>
      <c r="C25" s="41"/>
      <c r="D25" s="41"/>
      <c r="E25" s="41"/>
      <c r="F25" s="41"/>
      <c r="G25" s="41"/>
      <c r="H25" s="41"/>
      <c r="I25" s="41"/>
      <c r="J25" s="41"/>
    </row>
    <row r="26" spans="1:11" ht="1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1" ht="1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1">
      <c r="D28" s="37" t="s">
        <v>11</v>
      </c>
    </row>
    <row r="29" spans="1:11" ht="15">
      <c r="A29" s="41" t="s">
        <v>12</v>
      </c>
      <c r="B29" s="41"/>
      <c r="C29" s="41"/>
      <c r="D29" s="41"/>
      <c r="E29" s="41"/>
      <c r="F29" s="41"/>
      <c r="G29" s="41"/>
      <c r="H29" s="41"/>
      <c r="I29" s="41"/>
      <c r="J29" s="589" t="s">
        <v>13</v>
      </c>
    </row>
    <row r="30" spans="1:11" ht="15">
      <c r="A30" s="1318" t="s">
        <v>14</v>
      </c>
      <c r="B30" s="1318"/>
      <c r="C30" s="1318"/>
      <c r="D30" s="1318"/>
      <c r="E30" s="1318"/>
      <c r="F30" s="1318"/>
      <c r="G30" s="1318"/>
      <c r="H30" s="1318"/>
      <c r="I30" s="1318"/>
      <c r="J30" s="1318"/>
    </row>
    <row r="31" spans="1:11" ht="15">
      <c r="A31" s="1318" t="s">
        <v>20</v>
      </c>
      <c r="B31" s="1318"/>
      <c r="C31" s="1318"/>
      <c r="D31" s="1318"/>
      <c r="E31" s="1318"/>
      <c r="F31" s="1318"/>
      <c r="G31" s="1318"/>
      <c r="H31" s="1318"/>
      <c r="I31" s="1318"/>
      <c r="J31" s="1318"/>
    </row>
    <row r="32" spans="1:11" ht="15">
      <c r="A32" s="41"/>
      <c r="B32" s="41"/>
      <c r="C32" s="41"/>
      <c r="D32" s="41"/>
      <c r="E32" s="41"/>
      <c r="F32" s="41"/>
      <c r="G32" s="41"/>
      <c r="H32" s="41" t="s">
        <v>85</v>
      </c>
      <c r="I32" s="41"/>
      <c r="J32" s="41"/>
    </row>
  </sheetData>
  <mergeCells count="17">
    <mergeCell ref="A31:J31"/>
    <mergeCell ref="J7:J9"/>
    <mergeCell ref="K7:K9"/>
    <mergeCell ref="D8:D9"/>
    <mergeCell ref="E8:G8"/>
    <mergeCell ref="H8:H9"/>
    <mergeCell ref="A30:J30"/>
    <mergeCell ref="A7:A9"/>
    <mergeCell ref="B7:B9"/>
    <mergeCell ref="C7:C9"/>
    <mergeCell ref="D7:H7"/>
    <mergeCell ref="I7:I9"/>
    <mergeCell ref="C1:H1"/>
    <mergeCell ref="A2:J2"/>
    <mergeCell ref="A3:J3"/>
    <mergeCell ref="A5:J5"/>
    <mergeCell ref="A6:B6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zoomScale="85" zoomScaleNormal="85" zoomScaleSheetLayoutView="100" workbookViewId="0">
      <pane ySplit="10" topLeftCell="A56" activePane="bottomLeft" state="frozen"/>
      <selection activeCell="J54" sqref="J54"/>
      <selection pane="bottomLeft" activeCell="I62" sqref="I62:K62"/>
    </sheetView>
  </sheetViews>
  <sheetFormatPr defaultRowHeight="12.75"/>
  <cols>
    <col min="1" max="1" width="5.5703125" style="187" customWidth="1"/>
    <col min="2" max="2" width="14.28515625" style="187" customWidth="1"/>
    <col min="3" max="3" width="10.28515625" style="187" customWidth="1"/>
    <col min="4" max="4" width="8.42578125" style="187" customWidth="1"/>
    <col min="5" max="6" width="9.85546875" style="187" customWidth="1"/>
    <col min="7" max="7" width="10.85546875" style="187" customWidth="1"/>
    <col min="8" max="8" width="12.85546875" style="187" customWidth="1"/>
    <col min="9" max="9" width="12.5703125" style="179" customWidth="1"/>
    <col min="10" max="10" width="11.7109375" style="179" customWidth="1"/>
    <col min="11" max="11" width="11.85546875" style="179" customWidth="1"/>
    <col min="12" max="14" width="8.140625" style="179" customWidth="1"/>
    <col min="15" max="16" width="8.42578125" style="179" customWidth="1"/>
    <col min="17" max="18" width="8.85546875" style="179" customWidth="1"/>
    <col min="19" max="19" width="10.7109375" style="179" customWidth="1"/>
    <col min="20" max="20" width="14.140625" style="179" customWidth="1"/>
    <col min="21" max="16384" width="9.140625" style="179"/>
  </cols>
  <sheetData>
    <row r="1" spans="1:20" ht="12.75" customHeight="1">
      <c r="G1" s="1324"/>
      <c r="H1" s="1324"/>
      <c r="I1" s="1324"/>
      <c r="J1" s="187"/>
      <c r="K1" s="187"/>
      <c r="L1" s="187"/>
      <c r="M1" s="187"/>
      <c r="N1" s="187"/>
      <c r="O1" s="187"/>
      <c r="P1" s="187"/>
      <c r="Q1" s="1325" t="s">
        <v>525</v>
      </c>
      <c r="R1" s="1325"/>
      <c r="S1" s="1325"/>
      <c r="T1" s="1325"/>
    </row>
    <row r="2" spans="1:20" ht="15.75">
      <c r="A2" s="1326" t="s">
        <v>0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  <c r="Q2" s="1326"/>
      <c r="R2" s="1326"/>
      <c r="S2" s="1326"/>
      <c r="T2" s="1326"/>
    </row>
    <row r="3" spans="1:20" ht="18">
      <c r="A3" s="1327" t="s">
        <v>734</v>
      </c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  <c r="N3" s="1327"/>
      <c r="O3" s="1327"/>
      <c r="P3" s="1327"/>
      <c r="Q3" s="1327"/>
      <c r="R3" s="1327"/>
      <c r="S3" s="1327"/>
      <c r="T3" s="1327"/>
    </row>
    <row r="4" spans="1:20" ht="12.75" customHeight="1">
      <c r="A4" s="1328" t="s">
        <v>742</v>
      </c>
      <c r="B4" s="1328"/>
      <c r="C4" s="1328"/>
      <c r="D4" s="1328"/>
      <c r="E4" s="1328"/>
      <c r="F4" s="1328"/>
      <c r="G4" s="1328"/>
      <c r="H4" s="1328"/>
      <c r="I4" s="1328"/>
      <c r="J4" s="1328"/>
      <c r="K4" s="1328"/>
      <c r="L4" s="1328"/>
      <c r="M4" s="1328"/>
      <c r="N4" s="1328"/>
      <c r="O4" s="1328"/>
      <c r="P4" s="1328"/>
      <c r="Q4" s="1328"/>
      <c r="R4" s="1328"/>
      <c r="S4" s="1328"/>
      <c r="T4" s="1328"/>
    </row>
    <row r="5" spans="1:20" s="180" customFormat="1" ht="7.5" customHeight="1">
      <c r="A5" s="1328"/>
      <c r="B5" s="1328"/>
      <c r="C5" s="1328"/>
      <c r="D5" s="1328"/>
      <c r="E5" s="1328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8"/>
      <c r="S5" s="1328"/>
      <c r="T5" s="1328"/>
    </row>
    <row r="6" spans="1:20">
      <c r="A6" s="1323"/>
      <c r="B6" s="1323"/>
      <c r="C6" s="1323"/>
      <c r="D6" s="1323"/>
      <c r="E6" s="1323"/>
      <c r="F6" s="1323"/>
      <c r="G6" s="1323"/>
      <c r="H6" s="1323"/>
      <c r="I6" s="1323"/>
      <c r="J6" s="1323"/>
      <c r="K6" s="1323"/>
      <c r="L6" s="1323"/>
      <c r="M6" s="1323"/>
      <c r="N6" s="1323"/>
      <c r="O6" s="1323"/>
      <c r="P6" s="1323"/>
      <c r="Q6" s="1323"/>
      <c r="R6" s="1323"/>
      <c r="S6" s="1323"/>
      <c r="T6" s="1323"/>
    </row>
    <row r="7" spans="1:20">
      <c r="A7" s="536" t="s">
        <v>1034</v>
      </c>
      <c r="B7" s="536"/>
      <c r="H7" s="313"/>
      <c r="I7" s="187"/>
      <c r="J7" s="187"/>
      <c r="K7" s="187"/>
      <c r="L7" s="1331"/>
      <c r="M7" s="1331"/>
      <c r="N7" s="1331"/>
      <c r="O7" s="1331"/>
      <c r="P7" s="1331"/>
      <c r="Q7" s="1331"/>
      <c r="R7" s="1331"/>
      <c r="S7" s="1331"/>
      <c r="T7" s="1331"/>
    </row>
    <row r="8" spans="1:20" ht="24.75" customHeight="1">
      <c r="A8" s="1332" t="s">
        <v>2</v>
      </c>
      <c r="B8" s="1332" t="s">
        <v>3</v>
      </c>
      <c r="C8" s="1332" t="s">
        <v>488</v>
      </c>
      <c r="D8" s="1332"/>
      <c r="E8" s="1332"/>
      <c r="F8" s="1332"/>
      <c r="G8" s="1332"/>
      <c r="H8" s="1332" t="s">
        <v>86</v>
      </c>
      <c r="I8" s="1332" t="s">
        <v>87</v>
      </c>
      <c r="J8" s="1332"/>
      <c r="K8" s="1332"/>
      <c r="L8" s="1332"/>
      <c r="M8" s="1332" t="s">
        <v>641</v>
      </c>
      <c r="N8" s="1332"/>
      <c r="O8" s="1332"/>
      <c r="P8" s="1332"/>
      <c r="Q8" s="1332"/>
      <c r="R8" s="1332"/>
      <c r="S8" s="1333" t="s">
        <v>696</v>
      </c>
      <c r="T8" s="1333"/>
    </row>
    <row r="9" spans="1:20" ht="44.45" customHeight="1">
      <c r="A9" s="1332"/>
      <c r="B9" s="1332"/>
      <c r="C9" s="306" t="s">
        <v>5</v>
      </c>
      <c r="D9" s="306" t="s">
        <v>6</v>
      </c>
      <c r="E9" s="306" t="s">
        <v>357</v>
      </c>
      <c r="F9" s="306" t="s">
        <v>102</v>
      </c>
      <c r="G9" s="306" t="s">
        <v>227</v>
      </c>
      <c r="H9" s="1332"/>
      <c r="I9" s="306" t="s">
        <v>1103</v>
      </c>
      <c r="J9" s="306" t="s">
        <v>1104</v>
      </c>
      <c r="K9" s="306" t="s">
        <v>1105</v>
      </c>
      <c r="L9" s="306" t="s">
        <v>675</v>
      </c>
      <c r="M9" s="306" t="s">
        <v>19</v>
      </c>
      <c r="N9" s="306" t="s">
        <v>642</v>
      </c>
      <c r="O9" s="306" t="s">
        <v>643</v>
      </c>
      <c r="P9" s="306" t="s">
        <v>644</v>
      </c>
      <c r="Q9" s="306" t="s">
        <v>645</v>
      </c>
      <c r="R9" s="306" t="s">
        <v>646</v>
      </c>
      <c r="S9" s="306" t="s">
        <v>701</v>
      </c>
      <c r="T9" s="306" t="s">
        <v>700</v>
      </c>
    </row>
    <row r="10" spans="1:20" s="537" customFormat="1">
      <c r="A10" s="220">
        <v>1</v>
      </c>
      <c r="B10" s="220">
        <v>2</v>
      </c>
      <c r="C10" s="220">
        <v>3</v>
      </c>
      <c r="D10" s="220">
        <v>4</v>
      </c>
      <c r="E10" s="220">
        <v>5</v>
      </c>
      <c r="F10" s="220">
        <v>6</v>
      </c>
      <c r="G10" s="220">
        <v>7</v>
      </c>
      <c r="H10" s="220">
        <v>8</v>
      </c>
      <c r="I10" s="220">
        <v>9</v>
      </c>
      <c r="J10" s="220">
        <v>10</v>
      </c>
      <c r="K10" s="220">
        <v>11</v>
      </c>
      <c r="L10" s="220">
        <v>12</v>
      </c>
      <c r="M10" s="220">
        <v>13</v>
      </c>
      <c r="N10" s="220">
        <v>14</v>
      </c>
      <c r="O10" s="220">
        <v>15</v>
      </c>
      <c r="P10" s="220">
        <v>16</v>
      </c>
      <c r="Q10" s="220">
        <v>17</v>
      </c>
      <c r="R10" s="220">
        <v>18</v>
      </c>
      <c r="S10" s="220">
        <v>19</v>
      </c>
      <c r="T10" s="220">
        <v>20</v>
      </c>
    </row>
    <row r="11" spans="1:20" s="543" customFormat="1" ht="23.25" customHeight="1">
      <c r="A11" s="538">
        <v>1</v>
      </c>
      <c r="B11" s="452" t="s">
        <v>1036</v>
      </c>
      <c r="C11" s="539">
        <v>21711</v>
      </c>
      <c r="D11" s="539">
        <v>40</v>
      </c>
      <c r="E11" s="539">
        <v>0</v>
      </c>
      <c r="F11" s="539">
        <v>49</v>
      </c>
      <c r="G11" s="539">
        <f>C11+D11+E11+F11</f>
        <v>21800</v>
      </c>
      <c r="H11" s="540">
        <v>247</v>
      </c>
      <c r="I11" s="541">
        <f t="shared" ref="I11:I61" si="0">G11*H11*0.1/1000</f>
        <v>538.46</v>
      </c>
      <c r="J11" s="541">
        <f>I11-K11</f>
        <v>89.380000000000052</v>
      </c>
      <c r="K11" s="541">
        <f>G11*206*0.1/1000</f>
        <v>449.08</v>
      </c>
      <c r="L11" s="542"/>
      <c r="M11" s="542"/>
      <c r="N11" s="542"/>
      <c r="O11" s="542"/>
      <c r="P11" s="542"/>
      <c r="Q11" s="542"/>
      <c r="R11" s="542"/>
      <c r="S11" s="540">
        <v>150</v>
      </c>
      <c r="T11" s="541">
        <f>I11*1500/100000</f>
        <v>8.0769000000000002</v>
      </c>
    </row>
    <row r="12" spans="1:20" s="543" customFormat="1" ht="23.25" customHeight="1">
      <c r="A12" s="538">
        <v>2</v>
      </c>
      <c r="B12" s="452" t="s">
        <v>876</v>
      </c>
      <c r="C12" s="539">
        <v>71555</v>
      </c>
      <c r="D12" s="539">
        <v>0</v>
      </c>
      <c r="E12" s="539">
        <v>0</v>
      </c>
      <c r="F12" s="539">
        <v>0</v>
      </c>
      <c r="G12" s="539">
        <f t="shared" ref="G12:G61" si="1">C12+D12+E12+F12</f>
        <v>71555</v>
      </c>
      <c r="H12" s="540">
        <v>247</v>
      </c>
      <c r="I12" s="541">
        <f t="shared" si="0"/>
        <v>1767.4085</v>
      </c>
      <c r="J12" s="541">
        <f t="shared" ref="J12:J61" si="2">I12-K12</f>
        <v>293.3755000000001</v>
      </c>
      <c r="K12" s="541">
        <f>G12*206*0.1/1000</f>
        <v>1474.0329999999999</v>
      </c>
      <c r="L12" s="542"/>
      <c r="M12" s="542"/>
      <c r="N12" s="542"/>
      <c r="O12" s="542"/>
      <c r="P12" s="542"/>
      <c r="Q12" s="542"/>
      <c r="R12" s="542"/>
      <c r="S12" s="540">
        <v>150</v>
      </c>
      <c r="T12" s="541">
        <f t="shared" ref="T12:T62" si="3">I12*1500/100000</f>
        <v>26.511127500000001</v>
      </c>
    </row>
    <row r="13" spans="1:20" s="543" customFormat="1" ht="23.25" customHeight="1">
      <c r="A13" s="538">
        <v>3</v>
      </c>
      <c r="B13" s="452" t="s">
        <v>1020</v>
      </c>
      <c r="C13" s="539">
        <v>29465</v>
      </c>
      <c r="D13" s="539">
        <v>116</v>
      </c>
      <c r="E13" s="539">
        <v>0</v>
      </c>
      <c r="F13" s="539">
        <v>15</v>
      </c>
      <c r="G13" s="539">
        <f t="shared" si="1"/>
        <v>29596</v>
      </c>
      <c r="H13" s="540">
        <v>247</v>
      </c>
      <c r="I13" s="541">
        <f t="shared" si="0"/>
        <v>731.02120000000002</v>
      </c>
      <c r="J13" s="541">
        <f>G13*206*0.1/1000</f>
        <v>609.67759999999998</v>
      </c>
      <c r="K13" s="541">
        <f>I13-J13</f>
        <v>121.34360000000004</v>
      </c>
      <c r="L13" s="542"/>
      <c r="M13" s="542"/>
      <c r="N13" s="542"/>
      <c r="O13" s="542"/>
      <c r="P13" s="542"/>
      <c r="Q13" s="542"/>
      <c r="R13" s="542"/>
      <c r="S13" s="540">
        <v>150</v>
      </c>
      <c r="T13" s="541">
        <f t="shared" si="3"/>
        <v>10.965318</v>
      </c>
    </row>
    <row r="14" spans="1:20" s="543" customFormat="1" ht="23.25" customHeight="1">
      <c r="A14" s="538">
        <v>4</v>
      </c>
      <c r="B14" s="452" t="s">
        <v>878</v>
      </c>
      <c r="C14" s="539">
        <v>26826</v>
      </c>
      <c r="D14" s="539">
        <v>728</v>
      </c>
      <c r="E14" s="539">
        <v>0</v>
      </c>
      <c r="F14" s="539">
        <v>795</v>
      </c>
      <c r="G14" s="539">
        <f t="shared" si="1"/>
        <v>28349</v>
      </c>
      <c r="H14" s="540">
        <v>247</v>
      </c>
      <c r="I14" s="541">
        <f t="shared" si="0"/>
        <v>700.22030000000007</v>
      </c>
      <c r="J14" s="541">
        <f t="shared" si="2"/>
        <v>116.23090000000002</v>
      </c>
      <c r="K14" s="541">
        <f>G14*206*0.1/1000</f>
        <v>583.98940000000005</v>
      </c>
      <c r="L14" s="542"/>
      <c r="M14" s="542"/>
      <c r="N14" s="542"/>
      <c r="O14" s="542"/>
      <c r="P14" s="542"/>
      <c r="Q14" s="542"/>
      <c r="R14" s="542"/>
      <c r="S14" s="540">
        <v>150</v>
      </c>
      <c r="T14" s="541">
        <f t="shared" si="3"/>
        <v>10.503304500000002</v>
      </c>
    </row>
    <row r="15" spans="1:20" s="543" customFormat="1" ht="23.25" customHeight="1">
      <c r="A15" s="538">
        <v>5</v>
      </c>
      <c r="B15" s="455" t="s">
        <v>879</v>
      </c>
      <c r="C15" s="539">
        <v>78552</v>
      </c>
      <c r="D15" s="539">
        <v>609</v>
      </c>
      <c r="E15" s="539">
        <v>0</v>
      </c>
      <c r="F15" s="539">
        <v>418</v>
      </c>
      <c r="G15" s="539">
        <f t="shared" si="1"/>
        <v>79579</v>
      </c>
      <c r="H15" s="540">
        <v>247</v>
      </c>
      <c r="I15" s="541">
        <f t="shared" si="0"/>
        <v>1965.6013</v>
      </c>
      <c r="J15" s="541">
        <f t="shared" si="2"/>
        <v>326.27389999999991</v>
      </c>
      <c r="K15" s="541">
        <f>G15*206*0.1/1000</f>
        <v>1639.3274000000001</v>
      </c>
      <c r="L15" s="539"/>
      <c r="M15" s="542"/>
      <c r="N15" s="542"/>
      <c r="O15" s="542"/>
      <c r="P15" s="542"/>
      <c r="Q15" s="542"/>
      <c r="R15" s="542"/>
      <c r="S15" s="540">
        <v>150</v>
      </c>
      <c r="T15" s="541">
        <f t="shared" si="3"/>
        <v>29.484019500000002</v>
      </c>
    </row>
    <row r="16" spans="1:20" s="543" customFormat="1" ht="23.25" customHeight="1">
      <c r="A16" s="538">
        <v>6</v>
      </c>
      <c r="B16" s="452" t="s">
        <v>880</v>
      </c>
      <c r="C16" s="539">
        <v>64538</v>
      </c>
      <c r="D16" s="539">
        <v>37</v>
      </c>
      <c r="E16" s="539">
        <v>0</v>
      </c>
      <c r="F16" s="539">
        <v>29</v>
      </c>
      <c r="G16" s="539">
        <f t="shared" si="1"/>
        <v>64604</v>
      </c>
      <c r="H16" s="540">
        <v>247</v>
      </c>
      <c r="I16" s="541">
        <f t="shared" si="0"/>
        <v>1595.7188000000001</v>
      </c>
      <c r="J16" s="541">
        <v>1330.8424000000002</v>
      </c>
      <c r="K16" s="541">
        <v>264.87639999999988</v>
      </c>
      <c r="L16" s="542"/>
      <c r="M16" s="542"/>
      <c r="N16" s="542"/>
      <c r="O16" s="542"/>
      <c r="P16" s="542"/>
      <c r="Q16" s="542"/>
      <c r="R16" s="542"/>
      <c r="S16" s="540">
        <v>150</v>
      </c>
      <c r="T16" s="541">
        <f t="shared" si="3"/>
        <v>23.935782000000003</v>
      </c>
    </row>
    <row r="17" spans="1:20" s="543" customFormat="1" ht="23.25" customHeight="1">
      <c r="A17" s="538">
        <v>7</v>
      </c>
      <c r="B17" s="455" t="s">
        <v>881</v>
      </c>
      <c r="C17" s="539">
        <v>65169</v>
      </c>
      <c r="D17" s="539">
        <v>618</v>
      </c>
      <c r="E17" s="539">
        <v>0</v>
      </c>
      <c r="F17" s="539">
        <v>103</v>
      </c>
      <c r="G17" s="539">
        <f t="shared" si="1"/>
        <v>65890</v>
      </c>
      <c r="H17" s="540">
        <v>247</v>
      </c>
      <c r="I17" s="541">
        <f t="shared" si="0"/>
        <v>1627.4829999999999</v>
      </c>
      <c r="J17" s="541">
        <f t="shared" si="2"/>
        <v>270.14899999999989</v>
      </c>
      <c r="K17" s="541">
        <f>G17*206*0.1/1000</f>
        <v>1357.3340000000001</v>
      </c>
      <c r="L17" s="542"/>
      <c r="M17" s="542"/>
      <c r="N17" s="542"/>
      <c r="O17" s="542"/>
      <c r="P17" s="542"/>
      <c r="Q17" s="542"/>
      <c r="R17" s="542"/>
      <c r="S17" s="540">
        <v>150</v>
      </c>
      <c r="T17" s="541">
        <f t="shared" si="3"/>
        <v>24.412244999999999</v>
      </c>
    </row>
    <row r="18" spans="1:20" s="543" customFormat="1" ht="23.25" customHeight="1">
      <c r="A18" s="538">
        <v>8</v>
      </c>
      <c r="B18" s="455" t="s">
        <v>882</v>
      </c>
      <c r="C18" s="539">
        <v>40779</v>
      </c>
      <c r="D18" s="539">
        <v>425</v>
      </c>
      <c r="E18" s="539">
        <v>0</v>
      </c>
      <c r="F18" s="539">
        <v>1269</v>
      </c>
      <c r="G18" s="539">
        <f t="shared" si="1"/>
        <v>42473</v>
      </c>
      <c r="H18" s="540">
        <v>247</v>
      </c>
      <c r="I18" s="541">
        <f t="shared" si="0"/>
        <v>1049.0831000000001</v>
      </c>
      <c r="J18" s="541">
        <f t="shared" si="2"/>
        <v>174.13930000000005</v>
      </c>
      <c r="K18" s="541">
        <f>G18*206*0.1/1000</f>
        <v>874.94380000000001</v>
      </c>
      <c r="L18" s="542"/>
      <c r="M18" s="542"/>
      <c r="N18" s="542"/>
      <c r="O18" s="542"/>
      <c r="P18" s="542"/>
      <c r="Q18" s="542"/>
      <c r="R18" s="542"/>
      <c r="S18" s="540">
        <v>150</v>
      </c>
      <c r="T18" s="541">
        <f t="shared" si="3"/>
        <v>15.736246500000002</v>
      </c>
    </row>
    <row r="19" spans="1:20" s="543" customFormat="1" ht="23.25" customHeight="1">
      <c r="A19" s="538">
        <v>9</v>
      </c>
      <c r="B19" s="455" t="s">
        <v>883</v>
      </c>
      <c r="C19" s="539">
        <v>38792</v>
      </c>
      <c r="D19" s="539">
        <v>980</v>
      </c>
      <c r="E19" s="539">
        <v>0</v>
      </c>
      <c r="F19" s="539">
        <v>11661</v>
      </c>
      <c r="G19" s="539">
        <f t="shared" si="1"/>
        <v>51433</v>
      </c>
      <c r="H19" s="540">
        <v>247</v>
      </c>
      <c r="I19" s="541">
        <f t="shared" si="0"/>
        <v>1270.3951000000002</v>
      </c>
      <c r="J19" s="541">
        <v>442.7</v>
      </c>
      <c r="K19" s="541">
        <v>827.69</v>
      </c>
      <c r="L19" s="542"/>
      <c r="M19" s="542"/>
      <c r="N19" s="542"/>
      <c r="O19" s="542"/>
      <c r="P19" s="542"/>
      <c r="Q19" s="542"/>
      <c r="R19" s="542"/>
      <c r="S19" s="540">
        <v>150</v>
      </c>
      <c r="T19" s="541">
        <f t="shared" si="3"/>
        <v>19.055926500000005</v>
      </c>
    </row>
    <row r="20" spans="1:20" s="543" customFormat="1" ht="23.25" customHeight="1">
      <c r="A20" s="538">
        <v>10</v>
      </c>
      <c r="B20" s="455" t="s">
        <v>884</v>
      </c>
      <c r="C20" s="539">
        <v>32839</v>
      </c>
      <c r="D20" s="539">
        <v>0</v>
      </c>
      <c r="E20" s="539">
        <v>0</v>
      </c>
      <c r="F20" s="539">
        <v>776</v>
      </c>
      <c r="G20" s="539">
        <f t="shared" si="1"/>
        <v>33615</v>
      </c>
      <c r="H20" s="540">
        <v>247</v>
      </c>
      <c r="I20" s="541">
        <f t="shared" si="0"/>
        <v>830.29049999999995</v>
      </c>
      <c r="J20" s="541">
        <v>178.38</v>
      </c>
      <c r="K20" s="541">
        <v>651.91</v>
      </c>
      <c r="L20" s="542"/>
      <c r="M20" s="542"/>
      <c r="N20" s="542"/>
      <c r="O20" s="542"/>
      <c r="P20" s="542"/>
      <c r="Q20" s="542"/>
      <c r="R20" s="542"/>
      <c r="S20" s="540">
        <v>150</v>
      </c>
      <c r="T20" s="541">
        <f t="shared" si="3"/>
        <v>12.4543575</v>
      </c>
    </row>
    <row r="21" spans="1:20" s="543" customFormat="1" ht="23.25" customHeight="1">
      <c r="A21" s="538">
        <v>11</v>
      </c>
      <c r="B21" s="455" t="s">
        <v>885</v>
      </c>
      <c r="C21" s="539">
        <v>89096</v>
      </c>
      <c r="D21" s="539">
        <v>33</v>
      </c>
      <c r="E21" s="539">
        <v>0</v>
      </c>
      <c r="F21" s="539">
        <v>271</v>
      </c>
      <c r="G21" s="539">
        <f t="shared" si="1"/>
        <v>89400</v>
      </c>
      <c r="H21" s="540">
        <v>247</v>
      </c>
      <c r="I21" s="541">
        <f t="shared" si="0"/>
        <v>2208.1799999999998</v>
      </c>
      <c r="J21" s="541">
        <f t="shared" si="2"/>
        <v>366.53999999999974</v>
      </c>
      <c r="K21" s="541">
        <f>G21*206*0.1/1000</f>
        <v>1841.64</v>
      </c>
      <c r="L21" s="542"/>
      <c r="M21" s="542"/>
      <c r="N21" s="542"/>
      <c r="O21" s="542"/>
      <c r="P21" s="542"/>
      <c r="Q21" s="542"/>
      <c r="R21" s="542"/>
      <c r="S21" s="540">
        <v>150</v>
      </c>
      <c r="T21" s="541">
        <f t="shared" si="3"/>
        <v>33.122699999999995</v>
      </c>
    </row>
    <row r="22" spans="1:20" s="543" customFormat="1" ht="23.25" customHeight="1">
      <c r="A22" s="538">
        <v>12</v>
      </c>
      <c r="B22" s="455" t="s">
        <v>886</v>
      </c>
      <c r="C22" s="539">
        <v>83676</v>
      </c>
      <c r="D22" s="539">
        <v>733</v>
      </c>
      <c r="E22" s="539">
        <v>0</v>
      </c>
      <c r="F22" s="539">
        <v>161</v>
      </c>
      <c r="G22" s="539">
        <f t="shared" si="1"/>
        <v>84570</v>
      </c>
      <c r="H22" s="540">
        <v>247</v>
      </c>
      <c r="I22" s="541">
        <f t="shared" si="0"/>
        <v>2088.8789999999999</v>
      </c>
      <c r="J22" s="541">
        <f t="shared" si="2"/>
        <v>346.73699999999985</v>
      </c>
      <c r="K22" s="541">
        <f>G22*206*0.1/1000</f>
        <v>1742.1420000000001</v>
      </c>
      <c r="L22" s="542"/>
      <c r="M22" s="542"/>
      <c r="N22" s="542"/>
      <c r="O22" s="542"/>
      <c r="P22" s="542"/>
      <c r="Q22" s="542"/>
      <c r="R22" s="542"/>
      <c r="S22" s="540">
        <v>150</v>
      </c>
      <c r="T22" s="541">
        <f t="shared" si="3"/>
        <v>31.333185</v>
      </c>
    </row>
    <row r="23" spans="1:20" s="543" customFormat="1" ht="23.25" customHeight="1">
      <c r="A23" s="538">
        <v>13</v>
      </c>
      <c r="B23" s="455" t="s">
        <v>887</v>
      </c>
      <c r="C23" s="539">
        <v>59235</v>
      </c>
      <c r="D23" s="539">
        <v>192</v>
      </c>
      <c r="E23" s="539">
        <v>0</v>
      </c>
      <c r="F23" s="539">
        <v>355</v>
      </c>
      <c r="G23" s="539">
        <f t="shared" si="1"/>
        <v>59782</v>
      </c>
      <c r="H23" s="540">
        <v>247</v>
      </c>
      <c r="I23" s="541">
        <f t="shared" si="0"/>
        <v>1476.6154000000001</v>
      </c>
      <c r="J23" s="541">
        <v>330.61</v>
      </c>
      <c r="K23" s="541">
        <v>1146.01</v>
      </c>
      <c r="L23" s="542"/>
      <c r="M23" s="542"/>
      <c r="N23" s="542"/>
      <c r="O23" s="542"/>
      <c r="P23" s="542"/>
      <c r="Q23" s="542"/>
      <c r="R23" s="542"/>
      <c r="S23" s="540">
        <v>150</v>
      </c>
      <c r="T23" s="541">
        <f t="shared" si="3"/>
        <v>22.149231</v>
      </c>
    </row>
    <row r="24" spans="1:20" s="543" customFormat="1" ht="23.25" customHeight="1">
      <c r="A24" s="538">
        <v>14</v>
      </c>
      <c r="B24" s="455" t="s">
        <v>888</v>
      </c>
      <c r="C24" s="539">
        <v>28067</v>
      </c>
      <c r="D24" s="539">
        <v>37</v>
      </c>
      <c r="E24" s="539">
        <v>0</v>
      </c>
      <c r="F24" s="539">
        <v>1154</v>
      </c>
      <c r="G24" s="539">
        <f t="shared" si="1"/>
        <v>29258</v>
      </c>
      <c r="H24" s="540">
        <v>247</v>
      </c>
      <c r="I24" s="541">
        <f t="shared" si="0"/>
        <v>722.6726000000001</v>
      </c>
      <c r="J24" s="541">
        <f t="shared" si="2"/>
        <v>119.95780000000002</v>
      </c>
      <c r="K24" s="541">
        <f>G24*206*0.1/1000</f>
        <v>602.71480000000008</v>
      </c>
      <c r="L24" s="542"/>
      <c r="M24" s="542"/>
      <c r="N24" s="542"/>
      <c r="O24" s="542"/>
      <c r="P24" s="542"/>
      <c r="Q24" s="542"/>
      <c r="R24" s="542"/>
      <c r="S24" s="540">
        <v>150</v>
      </c>
      <c r="T24" s="541">
        <f t="shared" si="3"/>
        <v>10.840089000000001</v>
      </c>
    </row>
    <row r="25" spans="1:20" s="543" customFormat="1" ht="23.25" customHeight="1">
      <c r="A25" s="538">
        <v>15</v>
      </c>
      <c r="B25" s="452" t="s">
        <v>889</v>
      </c>
      <c r="C25" s="539">
        <v>46588</v>
      </c>
      <c r="D25" s="539">
        <v>108</v>
      </c>
      <c r="E25" s="539">
        <v>0</v>
      </c>
      <c r="F25" s="539">
        <v>623</v>
      </c>
      <c r="G25" s="539">
        <f t="shared" si="1"/>
        <v>47319</v>
      </c>
      <c r="H25" s="540">
        <v>247</v>
      </c>
      <c r="I25" s="541">
        <f t="shared" si="0"/>
        <v>1168.7793000000001</v>
      </c>
      <c r="J25" s="541">
        <f t="shared" si="2"/>
        <v>194.00790000000018</v>
      </c>
      <c r="K25" s="541">
        <f>G25*206*0.1/1000</f>
        <v>974.77139999999997</v>
      </c>
      <c r="L25" s="542"/>
      <c r="M25" s="542"/>
      <c r="N25" s="542"/>
      <c r="O25" s="542"/>
      <c r="P25" s="542"/>
      <c r="Q25" s="542"/>
      <c r="R25" s="542"/>
      <c r="S25" s="540">
        <v>150</v>
      </c>
      <c r="T25" s="541">
        <f t="shared" si="3"/>
        <v>17.531689500000002</v>
      </c>
    </row>
    <row r="26" spans="1:20" s="543" customFormat="1" ht="23.25" customHeight="1">
      <c r="A26" s="538">
        <v>16</v>
      </c>
      <c r="B26" s="455" t="s">
        <v>890</v>
      </c>
      <c r="C26" s="539">
        <v>94885</v>
      </c>
      <c r="D26" s="539">
        <v>92</v>
      </c>
      <c r="E26" s="539">
        <v>0</v>
      </c>
      <c r="F26" s="539">
        <v>0</v>
      </c>
      <c r="G26" s="539">
        <f t="shared" si="1"/>
        <v>94977</v>
      </c>
      <c r="H26" s="540">
        <v>247</v>
      </c>
      <c r="I26" s="541">
        <f t="shared" si="0"/>
        <v>2345.9319</v>
      </c>
      <c r="J26" s="541">
        <f t="shared" si="2"/>
        <v>389.4056999999998</v>
      </c>
      <c r="K26" s="541">
        <f>G26*206*0.1/1000</f>
        <v>1956.5262000000002</v>
      </c>
      <c r="L26" s="542"/>
      <c r="M26" s="542"/>
      <c r="N26" s="542"/>
      <c r="O26" s="542"/>
      <c r="P26" s="542"/>
      <c r="Q26" s="542"/>
      <c r="R26" s="542"/>
      <c r="S26" s="540">
        <v>150</v>
      </c>
      <c r="T26" s="541">
        <f t="shared" si="3"/>
        <v>35.188978499999997</v>
      </c>
    </row>
    <row r="27" spans="1:20" s="543" customFormat="1" ht="23.25" customHeight="1">
      <c r="A27" s="538">
        <v>17</v>
      </c>
      <c r="B27" s="452" t="s">
        <v>891</v>
      </c>
      <c r="C27" s="539">
        <v>47048</v>
      </c>
      <c r="D27" s="539">
        <v>1376</v>
      </c>
      <c r="E27" s="539">
        <v>0</v>
      </c>
      <c r="F27" s="539">
        <v>60</v>
      </c>
      <c r="G27" s="539">
        <f t="shared" si="1"/>
        <v>48484</v>
      </c>
      <c r="H27" s="540">
        <v>247</v>
      </c>
      <c r="I27" s="541">
        <f t="shared" si="0"/>
        <v>1197.5548000000001</v>
      </c>
      <c r="J27" s="541">
        <v>969.68</v>
      </c>
      <c r="K27" s="541">
        <v>227.87</v>
      </c>
      <c r="L27" s="542"/>
      <c r="M27" s="542"/>
      <c r="N27" s="542"/>
      <c r="O27" s="542"/>
      <c r="P27" s="542"/>
      <c r="Q27" s="542"/>
      <c r="R27" s="542"/>
      <c r="S27" s="540">
        <v>150</v>
      </c>
      <c r="T27" s="541">
        <f t="shared" si="3"/>
        <v>17.963322000000002</v>
      </c>
    </row>
    <row r="28" spans="1:20" s="543" customFormat="1" ht="23.25" customHeight="1">
      <c r="A28" s="538">
        <v>18</v>
      </c>
      <c r="B28" s="455" t="s">
        <v>892</v>
      </c>
      <c r="C28" s="539">
        <v>51491</v>
      </c>
      <c r="D28" s="539">
        <v>66</v>
      </c>
      <c r="E28" s="539">
        <v>0</v>
      </c>
      <c r="F28" s="539">
        <v>472</v>
      </c>
      <c r="G28" s="539">
        <f t="shared" si="1"/>
        <v>52029</v>
      </c>
      <c r="H28" s="540">
        <v>247</v>
      </c>
      <c r="I28" s="541">
        <f t="shared" si="0"/>
        <v>1285.1163000000001</v>
      </c>
      <c r="J28" s="541">
        <v>231.71</v>
      </c>
      <c r="K28" s="541">
        <v>1053.4100000000001</v>
      </c>
      <c r="L28" s="542"/>
      <c r="M28" s="542"/>
      <c r="N28" s="542"/>
      <c r="O28" s="542"/>
      <c r="P28" s="542"/>
      <c r="Q28" s="542"/>
      <c r="R28" s="542"/>
      <c r="S28" s="540">
        <v>150</v>
      </c>
      <c r="T28" s="541">
        <f t="shared" si="3"/>
        <v>19.276744500000003</v>
      </c>
    </row>
    <row r="29" spans="1:20" s="545" customFormat="1" ht="23.25" customHeight="1">
      <c r="A29" s="538">
        <v>19</v>
      </c>
      <c r="B29" s="455" t="s">
        <v>893</v>
      </c>
      <c r="C29" s="539">
        <v>41512</v>
      </c>
      <c r="D29" s="539">
        <v>2126</v>
      </c>
      <c r="E29" s="539">
        <v>0</v>
      </c>
      <c r="F29" s="539">
        <v>523</v>
      </c>
      <c r="G29" s="539">
        <f t="shared" si="1"/>
        <v>44161</v>
      </c>
      <c r="H29" s="540">
        <v>247</v>
      </c>
      <c r="I29" s="541">
        <f t="shared" si="0"/>
        <v>1090.7766999999999</v>
      </c>
      <c r="J29" s="541">
        <v>199.17</v>
      </c>
      <c r="K29" s="541">
        <v>894.08</v>
      </c>
      <c r="L29" s="544"/>
      <c r="M29" s="544"/>
      <c r="N29" s="542"/>
      <c r="O29" s="542"/>
      <c r="P29" s="542"/>
      <c r="Q29" s="542"/>
      <c r="R29" s="542"/>
      <c r="S29" s="540">
        <v>150</v>
      </c>
      <c r="T29" s="541">
        <f t="shared" si="3"/>
        <v>16.3616505</v>
      </c>
    </row>
    <row r="30" spans="1:20" s="543" customFormat="1" ht="23.25" customHeight="1">
      <c r="A30" s="538">
        <v>20</v>
      </c>
      <c r="B30" s="455" t="s">
        <v>894</v>
      </c>
      <c r="C30" s="539">
        <v>21174</v>
      </c>
      <c r="D30" s="539">
        <v>202</v>
      </c>
      <c r="E30" s="539">
        <v>0</v>
      </c>
      <c r="F30" s="539">
        <v>70</v>
      </c>
      <c r="G30" s="539">
        <f t="shared" si="1"/>
        <v>21446</v>
      </c>
      <c r="H30" s="540">
        <v>247</v>
      </c>
      <c r="I30" s="541">
        <f t="shared" si="0"/>
        <v>529.71620000000007</v>
      </c>
      <c r="J30" s="541">
        <f t="shared" si="2"/>
        <v>87.928600000000017</v>
      </c>
      <c r="K30" s="541">
        <f>G30*206*0.1/1000</f>
        <v>441.78760000000005</v>
      </c>
      <c r="L30" s="542"/>
      <c r="M30" s="542"/>
      <c r="N30" s="542"/>
      <c r="O30" s="542"/>
      <c r="P30" s="542"/>
      <c r="Q30" s="542"/>
      <c r="R30" s="542"/>
      <c r="S30" s="540">
        <v>150</v>
      </c>
      <c r="T30" s="541">
        <f t="shared" si="3"/>
        <v>7.945743000000002</v>
      </c>
    </row>
    <row r="31" spans="1:20" s="543" customFormat="1" ht="23.25" customHeight="1">
      <c r="A31" s="538">
        <v>21</v>
      </c>
      <c r="B31" s="455" t="s">
        <v>895</v>
      </c>
      <c r="C31" s="539">
        <v>34468</v>
      </c>
      <c r="D31" s="539">
        <v>17</v>
      </c>
      <c r="E31" s="539">
        <v>0</v>
      </c>
      <c r="F31" s="539">
        <v>84</v>
      </c>
      <c r="G31" s="539">
        <f t="shared" si="1"/>
        <v>34569</v>
      </c>
      <c r="H31" s="540">
        <v>247</v>
      </c>
      <c r="I31" s="541">
        <f t="shared" si="0"/>
        <v>853.85430000000008</v>
      </c>
      <c r="J31" s="541">
        <f t="shared" si="2"/>
        <v>141.73290000000009</v>
      </c>
      <c r="K31" s="541">
        <f>G31*206*0.1/1000</f>
        <v>712.12139999999999</v>
      </c>
      <c r="L31" s="542"/>
      <c r="M31" s="542"/>
      <c r="N31" s="542"/>
      <c r="O31" s="542"/>
      <c r="P31" s="542"/>
      <c r="Q31" s="542"/>
      <c r="R31" s="542"/>
      <c r="S31" s="540">
        <v>150</v>
      </c>
      <c r="T31" s="541">
        <f t="shared" si="3"/>
        <v>12.807814500000001</v>
      </c>
    </row>
    <row r="32" spans="1:20" s="543" customFormat="1" ht="23.25" customHeight="1">
      <c r="A32" s="538">
        <v>22</v>
      </c>
      <c r="B32" s="452" t="s">
        <v>896</v>
      </c>
      <c r="C32" s="539">
        <v>50287</v>
      </c>
      <c r="D32" s="539">
        <v>1046</v>
      </c>
      <c r="E32" s="539">
        <v>0</v>
      </c>
      <c r="F32" s="539">
        <v>664</v>
      </c>
      <c r="G32" s="539">
        <f t="shared" si="1"/>
        <v>51997</v>
      </c>
      <c r="H32" s="540">
        <v>247</v>
      </c>
      <c r="I32" s="541">
        <f t="shared" si="0"/>
        <v>1284.3259</v>
      </c>
      <c r="J32" s="541">
        <v>955.95</v>
      </c>
      <c r="K32" s="541">
        <v>328.36</v>
      </c>
      <c r="L32" s="542"/>
      <c r="M32" s="542"/>
      <c r="N32" s="542"/>
      <c r="O32" s="542"/>
      <c r="P32" s="542"/>
      <c r="Q32" s="542"/>
      <c r="R32" s="542"/>
      <c r="S32" s="540">
        <v>150</v>
      </c>
      <c r="T32" s="541">
        <f t="shared" si="3"/>
        <v>19.264888500000001</v>
      </c>
    </row>
    <row r="33" spans="1:20" s="543" customFormat="1" ht="23.25" customHeight="1">
      <c r="A33" s="538">
        <v>23</v>
      </c>
      <c r="B33" s="455" t="s">
        <v>897</v>
      </c>
      <c r="C33" s="539">
        <v>64112</v>
      </c>
      <c r="D33" s="539">
        <v>2838</v>
      </c>
      <c r="E33" s="539">
        <v>0</v>
      </c>
      <c r="F33" s="539">
        <v>1936</v>
      </c>
      <c r="G33" s="539">
        <f t="shared" si="1"/>
        <v>68886</v>
      </c>
      <c r="H33" s="540">
        <v>247</v>
      </c>
      <c r="I33" s="541">
        <f t="shared" si="0"/>
        <v>1701.4842000000001</v>
      </c>
      <c r="J33" s="541">
        <v>382.57</v>
      </c>
      <c r="K33" s="541">
        <v>1318.91</v>
      </c>
      <c r="L33" s="544"/>
      <c r="M33" s="542"/>
      <c r="N33" s="542"/>
      <c r="O33" s="542"/>
      <c r="P33" s="542"/>
      <c r="Q33" s="542"/>
      <c r="R33" s="542"/>
      <c r="S33" s="540">
        <v>150</v>
      </c>
      <c r="T33" s="541">
        <f t="shared" si="3"/>
        <v>25.522263000000002</v>
      </c>
    </row>
    <row r="34" spans="1:20" s="543" customFormat="1" ht="23.25" customHeight="1">
      <c r="A34" s="538">
        <v>24</v>
      </c>
      <c r="B34" s="452" t="s">
        <v>898</v>
      </c>
      <c r="C34" s="539">
        <v>96843</v>
      </c>
      <c r="D34" s="539">
        <v>3115</v>
      </c>
      <c r="E34" s="539">
        <v>0</v>
      </c>
      <c r="F34" s="539">
        <v>28</v>
      </c>
      <c r="G34" s="539">
        <v>99986</v>
      </c>
      <c r="H34" s="540">
        <v>247</v>
      </c>
      <c r="I34" s="541">
        <f t="shared" si="0"/>
        <v>2469.6542000000004</v>
      </c>
      <c r="J34" s="541">
        <f t="shared" si="2"/>
        <v>409.94260000000031</v>
      </c>
      <c r="K34" s="541">
        <f>G34*206*0.1/1000</f>
        <v>2059.7116000000001</v>
      </c>
      <c r="L34" s="542"/>
      <c r="M34" s="542"/>
      <c r="N34" s="542"/>
      <c r="O34" s="542"/>
      <c r="P34" s="542"/>
      <c r="Q34" s="542"/>
      <c r="R34" s="542"/>
      <c r="S34" s="540">
        <v>150</v>
      </c>
      <c r="T34" s="541">
        <f t="shared" si="3"/>
        <v>37.044813000000005</v>
      </c>
    </row>
    <row r="35" spans="1:20" s="543" customFormat="1" ht="23.25" customHeight="1">
      <c r="A35" s="538">
        <v>25</v>
      </c>
      <c r="B35" s="452" t="s">
        <v>899</v>
      </c>
      <c r="C35" s="539">
        <v>57287</v>
      </c>
      <c r="D35" s="539">
        <v>1491</v>
      </c>
      <c r="E35" s="539">
        <v>0</v>
      </c>
      <c r="F35" s="539">
        <v>32</v>
      </c>
      <c r="G35" s="539">
        <f t="shared" si="1"/>
        <v>58810</v>
      </c>
      <c r="H35" s="540">
        <v>247</v>
      </c>
      <c r="I35" s="541">
        <f t="shared" si="0"/>
        <v>1452.607</v>
      </c>
      <c r="J35" s="541">
        <f t="shared" si="2"/>
        <v>241.12099999999987</v>
      </c>
      <c r="K35" s="541">
        <f>G35*206*0.1/1000</f>
        <v>1211.4860000000001</v>
      </c>
      <c r="L35" s="542"/>
      <c r="M35" s="542"/>
      <c r="N35" s="542"/>
      <c r="O35" s="542"/>
      <c r="P35" s="542"/>
      <c r="Q35" s="542"/>
      <c r="R35" s="542"/>
      <c r="S35" s="540">
        <v>150</v>
      </c>
      <c r="T35" s="541">
        <f t="shared" si="3"/>
        <v>21.789104999999999</v>
      </c>
    </row>
    <row r="36" spans="1:20" s="545" customFormat="1" ht="23.25" customHeight="1">
      <c r="A36" s="538">
        <v>26</v>
      </c>
      <c r="B36" s="452" t="s">
        <v>900</v>
      </c>
      <c r="C36" s="539">
        <v>59512</v>
      </c>
      <c r="D36" s="539">
        <v>1004</v>
      </c>
      <c r="E36" s="539">
        <v>0</v>
      </c>
      <c r="F36" s="539">
        <v>173</v>
      </c>
      <c r="G36" s="539">
        <f t="shared" si="1"/>
        <v>60689</v>
      </c>
      <c r="H36" s="540">
        <v>247</v>
      </c>
      <c r="I36" s="541">
        <f t="shared" si="0"/>
        <v>1499.0183</v>
      </c>
      <c r="J36" s="541">
        <f t="shared" si="2"/>
        <v>304.3007149</v>
      </c>
      <c r="K36" s="541">
        <f>I36*79.7%</f>
        <v>1194.7175851</v>
      </c>
      <c r="L36" s="544"/>
      <c r="M36" s="544"/>
      <c r="N36" s="542"/>
      <c r="O36" s="542"/>
      <c r="P36" s="542"/>
      <c r="Q36" s="542"/>
      <c r="R36" s="542"/>
      <c r="S36" s="540">
        <v>150</v>
      </c>
      <c r="T36" s="541">
        <f t="shared" si="3"/>
        <v>22.485274499999996</v>
      </c>
    </row>
    <row r="37" spans="1:20" s="543" customFormat="1" ht="23.25" customHeight="1">
      <c r="A37" s="538">
        <v>27</v>
      </c>
      <c r="B37" s="455" t="s">
        <v>901</v>
      </c>
      <c r="C37" s="539">
        <v>77248</v>
      </c>
      <c r="D37" s="539">
        <v>244</v>
      </c>
      <c r="E37" s="539">
        <v>0</v>
      </c>
      <c r="F37" s="539">
        <v>52</v>
      </c>
      <c r="G37" s="539">
        <f t="shared" si="1"/>
        <v>77544</v>
      </c>
      <c r="H37" s="540">
        <v>247</v>
      </c>
      <c r="I37" s="541">
        <f t="shared" si="0"/>
        <v>1915.3368</v>
      </c>
      <c r="J37" s="541">
        <f t="shared" si="2"/>
        <v>317.93039999999996</v>
      </c>
      <c r="K37" s="541">
        <f>G37*206*0.1/1000</f>
        <v>1597.4064000000001</v>
      </c>
      <c r="L37" s="542"/>
      <c r="M37" s="546"/>
      <c r="N37" s="546"/>
      <c r="O37" s="542"/>
      <c r="P37" s="542"/>
      <c r="Q37" s="542"/>
      <c r="R37" s="542"/>
      <c r="S37" s="540">
        <v>150</v>
      </c>
      <c r="T37" s="541">
        <f t="shared" si="3"/>
        <v>28.730052000000001</v>
      </c>
    </row>
    <row r="38" spans="1:20" s="543" customFormat="1" ht="23.25" customHeight="1">
      <c r="A38" s="538">
        <v>28</v>
      </c>
      <c r="B38" s="452" t="s">
        <v>902</v>
      </c>
      <c r="C38" s="539">
        <v>57612</v>
      </c>
      <c r="D38" s="539">
        <v>619</v>
      </c>
      <c r="E38" s="539">
        <v>0</v>
      </c>
      <c r="F38" s="539">
        <v>0</v>
      </c>
      <c r="G38" s="539">
        <f t="shared" si="1"/>
        <v>58231</v>
      </c>
      <c r="H38" s="540">
        <v>247</v>
      </c>
      <c r="I38" s="541">
        <f t="shared" si="0"/>
        <v>1438.3057000000001</v>
      </c>
      <c r="J38" s="541">
        <v>1438.31</v>
      </c>
      <c r="K38" s="541">
        <v>0</v>
      </c>
      <c r="L38" s="542"/>
      <c r="M38" s="542"/>
      <c r="N38" s="542"/>
      <c r="O38" s="542"/>
      <c r="P38" s="542"/>
      <c r="Q38" s="542"/>
      <c r="R38" s="542"/>
      <c r="S38" s="540">
        <v>150</v>
      </c>
      <c r="T38" s="541">
        <f t="shared" si="3"/>
        <v>21.574585500000001</v>
      </c>
    </row>
    <row r="39" spans="1:20" s="543" customFormat="1" ht="23.25" customHeight="1">
      <c r="A39" s="538">
        <v>29</v>
      </c>
      <c r="B39" s="452" t="s">
        <v>903</v>
      </c>
      <c r="C39" s="539">
        <v>31554</v>
      </c>
      <c r="D39" s="539">
        <v>143</v>
      </c>
      <c r="E39" s="539">
        <v>0</v>
      </c>
      <c r="F39" s="539">
        <v>0</v>
      </c>
      <c r="G39" s="539">
        <f t="shared" si="1"/>
        <v>31697</v>
      </c>
      <c r="H39" s="540">
        <v>247</v>
      </c>
      <c r="I39" s="541">
        <f t="shared" si="0"/>
        <v>782.91590000000008</v>
      </c>
      <c r="J39" s="541">
        <f t="shared" si="2"/>
        <v>129.95770000000005</v>
      </c>
      <c r="K39" s="541">
        <f t="shared" ref="K39:K45" si="4">G39*206*0.1/1000</f>
        <v>652.95820000000003</v>
      </c>
      <c r="L39" s="542"/>
      <c r="M39" s="542"/>
      <c r="N39" s="542"/>
      <c r="O39" s="542"/>
      <c r="P39" s="542"/>
      <c r="Q39" s="542"/>
      <c r="R39" s="542"/>
      <c r="S39" s="540">
        <v>150</v>
      </c>
      <c r="T39" s="541">
        <f t="shared" si="3"/>
        <v>11.743738500000001</v>
      </c>
    </row>
    <row r="40" spans="1:20" s="543" customFormat="1" ht="23.25" customHeight="1">
      <c r="A40" s="538">
        <v>30</v>
      </c>
      <c r="B40" s="455" t="s">
        <v>904</v>
      </c>
      <c r="C40" s="539">
        <v>68153</v>
      </c>
      <c r="D40" s="539">
        <v>4486</v>
      </c>
      <c r="E40" s="539">
        <v>0</v>
      </c>
      <c r="F40" s="539">
        <v>2759</v>
      </c>
      <c r="G40" s="539">
        <f t="shared" si="1"/>
        <v>75398</v>
      </c>
      <c r="H40" s="540">
        <v>247</v>
      </c>
      <c r="I40" s="541">
        <f t="shared" si="0"/>
        <v>1862.3306</v>
      </c>
      <c r="J40" s="541">
        <f t="shared" si="2"/>
        <v>309.13179999999988</v>
      </c>
      <c r="K40" s="541">
        <f t="shared" si="4"/>
        <v>1553.1988000000001</v>
      </c>
      <c r="L40" s="542"/>
      <c r="M40" s="542"/>
      <c r="N40" s="542"/>
      <c r="O40" s="542"/>
      <c r="P40" s="542"/>
      <c r="Q40" s="542"/>
      <c r="R40" s="542"/>
      <c r="S40" s="540">
        <v>150</v>
      </c>
      <c r="T40" s="541">
        <f t="shared" si="3"/>
        <v>27.934958999999999</v>
      </c>
    </row>
    <row r="41" spans="1:20" s="543" customFormat="1" ht="23.25" customHeight="1">
      <c r="A41" s="538">
        <v>31</v>
      </c>
      <c r="B41" s="455" t="s">
        <v>905</v>
      </c>
      <c r="C41" s="539">
        <v>31299</v>
      </c>
      <c r="D41" s="539">
        <v>0</v>
      </c>
      <c r="E41" s="539">
        <v>0</v>
      </c>
      <c r="F41" s="539">
        <v>21</v>
      </c>
      <c r="G41" s="539">
        <f t="shared" si="1"/>
        <v>31320</v>
      </c>
      <c r="H41" s="540">
        <v>247</v>
      </c>
      <c r="I41" s="541">
        <f t="shared" si="0"/>
        <v>773.60400000000004</v>
      </c>
      <c r="J41" s="541">
        <f t="shared" si="2"/>
        <v>128.41200000000003</v>
      </c>
      <c r="K41" s="541">
        <f t="shared" si="4"/>
        <v>645.19200000000001</v>
      </c>
      <c r="L41" s="542"/>
      <c r="M41" s="542"/>
      <c r="N41" s="542"/>
      <c r="O41" s="542"/>
      <c r="P41" s="542"/>
      <c r="Q41" s="542"/>
      <c r="R41" s="542"/>
      <c r="S41" s="540">
        <v>150</v>
      </c>
      <c r="T41" s="541">
        <f t="shared" si="3"/>
        <v>11.60406</v>
      </c>
    </row>
    <row r="42" spans="1:20" s="545" customFormat="1" ht="23.25" customHeight="1">
      <c r="A42" s="538">
        <v>32</v>
      </c>
      <c r="B42" s="452" t="s">
        <v>906</v>
      </c>
      <c r="C42" s="539">
        <v>27862</v>
      </c>
      <c r="D42" s="539">
        <v>606</v>
      </c>
      <c r="E42" s="539">
        <v>0</v>
      </c>
      <c r="F42" s="539">
        <v>102</v>
      </c>
      <c r="G42" s="539">
        <f t="shared" si="1"/>
        <v>28570</v>
      </c>
      <c r="H42" s="540">
        <v>247</v>
      </c>
      <c r="I42" s="541">
        <f t="shared" si="0"/>
        <v>705.67899999999997</v>
      </c>
      <c r="J42" s="541">
        <f t="shared" si="2"/>
        <v>117.13699999999994</v>
      </c>
      <c r="K42" s="541">
        <f t="shared" si="4"/>
        <v>588.54200000000003</v>
      </c>
      <c r="L42" s="542"/>
      <c r="M42" s="542"/>
      <c r="N42" s="542"/>
      <c r="O42" s="542"/>
      <c r="P42" s="542"/>
      <c r="Q42" s="542"/>
      <c r="R42" s="542"/>
      <c r="S42" s="540">
        <v>150</v>
      </c>
      <c r="T42" s="541">
        <f t="shared" si="3"/>
        <v>10.585184999999999</v>
      </c>
    </row>
    <row r="43" spans="1:20" s="543" customFormat="1" ht="23.25" customHeight="1">
      <c r="A43" s="538">
        <v>33</v>
      </c>
      <c r="B43" s="452" t="s">
        <v>907</v>
      </c>
      <c r="C43" s="539">
        <v>62884</v>
      </c>
      <c r="D43" s="539">
        <v>0</v>
      </c>
      <c r="E43" s="539">
        <v>0</v>
      </c>
      <c r="F43" s="539">
        <v>0</v>
      </c>
      <c r="G43" s="539">
        <f t="shared" si="1"/>
        <v>62884</v>
      </c>
      <c r="H43" s="540">
        <v>247</v>
      </c>
      <c r="I43" s="541">
        <f t="shared" si="0"/>
        <v>1553.2348</v>
      </c>
      <c r="J43" s="541">
        <f t="shared" si="2"/>
        <v>257.82439999999974</v>
      </c>
      <c r="K43" s="541">
        <f t="shared" si="4"/>
        <v>1295.4104000000002</v>
      </c>
      <c r="L43" s="542"/>
      <c r="M43" s="542"/>
      <c r="N43" s="542"/>
      <c r="O43" s="542"/>
      <c r="P43" s="542"/>
      <c r="Q43" s="542"/>
      <c r="R43" s="542"/>
      <c r="S43" s="540">
        <v>150</v>
      </c>
      <c r="T43" s="541">
        <f t="shared" si="3"/>
        <v>23.298521999999998</v>
      </c>
    </row>
    <row r="44" spans="1:20" s="543" customFormat="1" ht="23.25" customHeight="1">
      <c r="A44" s="538">
        <v>34</v>
      </c>
      <c r="B44" s="452" t="s">
        <v>908</v>
      </c>
      <c r="C44" s="539">
        <v>63455</v>
      </c>
      <c r="D44" s="539">
        <v>0</v>
      </c>
      <c r="E44" s="539">
        <v>0</v>
      </c>
      <c r="F44" s="539">
        <v>503</v>
      </c>
      <c r="G44" s="539">
        <f t="shared" si="1"/>
        <v>63958</v>
      </c>
      <c r="H44" s="540">
        <v>247</v>
      </c>
      <c r="I44" s="541">
        <f t="shared" si="0"/>
        <v>1579.7626</v>
      </c>
      <c r="J44" s="541">
        <f t="shared" si="2"/>
        <v>262.22779999999989</v>
      </c>
      <c r="K44" s="541">
        <f t="shared" si="4"/>
        <v>1317.5348000000001</v>
      </c>
      <c r="L44" s="542"/>
      <c r="M44" s="542"/>
      <c r="N44" s="542"/>
      <c r="O44" s="542"/>
      <c r="P44" s="542"/>
      <c r="Q44" s="542"/>
      <c r="R44" s="542"/>
      <c r="S44" s="540">
        <v>150</v>
      </c>
      <c r="T44" s="541">
        <f t="shared" si="3"/>
        <v>23.696438999999998</v>
      </c>
    </row>
    <row r="45" spans="1:20" s="543" customFormat="1" ht="23.25" customHeight="1">
      <c r="A45" s="538">
        <v>35</v>
      </c>
      <c r="B45" s="455" t="s">
        <v>909</v>
      </c>
      <c r="C45" s="539">
        <v>61385</v>
      </c>
      <c r="D45" s="539">
        <v>188</v>
      </c>
      <c r="E45" s="539">
        <v>0</v>
      </c>
      <c r="F45" s="539">
        <v>408</v>
      </c>
      <c r="G45" s="539">
        <f t="shared" si="1"/>
        <v>61981</v>
      </c>
      <c r="H45" s="540">
        <v>247</v>
      </c>
      <c r="I45" s="541">
        <f t="shared" si="0"/>
        <v>1530.9307000000001</v>
      </c>
      <c r="J45" s="541">
        <f t="shared" si="2"/>
        <v>254.12210000000005</v>
      </c>
      <c r="K45" s="541">
        <f t="shared" si="4"/>
        <v>1276.8086000000001</v>
      </c>
      <c r="L45" s="542"/>
      <c r="M45" s="542"/>
      <c r="N45" s="542"/>
      <c r="O45" s="542"/>
      <c r="P45" s="542"/>
      <c r="Q45" s="542"/>
      <c r="R45" s="542"/>
      <c r="S45" s="540">
        <v>150</v>
      </c>
      <c r="T45" s="541">
        <f t="shared" si="3"/>
        <v>22.963960500000002</v>
      </c>
    </row>
    <row r="46" spans="1:20" s="545" customFormat="1" ht="23.25" customHeight="1">
      <c r="A46" s="538">
        <v>36</v>
      </c>
      <c r="B46" s="452" t="s">
        <v>910</v>
      </c>
      <c r="C46" s="539">
        <v>58495</v>
      </c>
      <c r="D46" s="539">
        <v>389</v>
      </c>
      <c r="E46" s="539">
        <v>0</v>
      </c>
      <c r="F46" s="539">
        <v>186</v>
      </c>
      <c r="G46" s="539">
        <f t="shared" si="1"/>
        <v>59070</v>
      </c>
      <c r="H46" s="540">
        <v>247</v>
      </c>
      <c r="I46" s="541">
        <f t="shared" si="0"/>
        <v>1459.029</v>
      </c>
      <c r="J46" s="541">
        <f t="shared" si="2"/>
        <v>296.18288699999994</v>
      </c>
      <c r="K46" s="541">
        <f>I46*79.7%</f>
        <v>1162.8461130000001</v>
      </c>
      <c r="L46" s="547"/>
      <c r="M46" s="547"/>
      <c r="N46" s="547"/>
      <c r="O46" s="547"/>
      <c r="P46" s="547"/>
      <c r="Q46" s="547"/>
      <c r="R46" s="542"/>
      <c r="S46" s="540">
        <v>150</v>
      </c>
      <c r="T46" s="541">
        <f t="shared" si="3"/>
        <v>21.885435000000001</v>
      </c>
    </row>
    <row r="47" spans="1:20" s="543" customFormat="1" ht="23.25" customHeight="1">
      <c r="A47" s="538">
        <v>37</v>
      </c>
      <c r="B47" s="455" t="s">
        <v>911</v>
      </c>
      <c r="C47" s="539">
        <v>75499</v>
      </c>
      <c r="D47" s="539">
        <v>196</v>
      </c>
      <c r="E47" s="539">
        <v>0</v>
      </c>
      <c r="F47" s="539">
        <v>1386</v>
      </c>
      <c r="G47" s="539">
        <f t="shared" si="1"/>
        <v>77081</v>
      </c>
      <c r="H47" s="540">
        <v>247</v>
      </c>
      <c r="I47" s="541">
        <f t="shared" si="0"/>
        <v>1903.9007000000001</v>
      </c>
      <c r="J47" s="541">
        <v>1903.9</v>
      </c>
      <c r="K47" s="541">
        <v>0</v>
      </c>
      <c r="L47" s="542"/>
      <c r="M47" s="542"/>
      <c r="N47" s="542"/>
      <c r="O47" s="542"/>
      <c r="P47" s="542"/>
      <c r="Q47" s="542"/>
      <c r="R47" s="542"/>
      <c r="S47" s="540">
        <v>150</v>
      </c>
      <c r="T47" s="541">
        <f t="shared" si="3"/>
        <v>28.558510500000004</v>
      </c>
    </row>
    <row r="48" spans="1:20" s="543" customFormat="1" ht="23.25" customHeight="1">
      <c r="A48" s="538">
        <v>38</v>
      </c>
      <c r="B48" s="455" t="s">
        <v>912</v>
      </c>
      <c r="C48" s="539">
        <v>97434</v>
      </c>
      <c r="D48" s="539">
        <v>2131</v>
      </c>
      <c r="E48" s="539">
        <v>0</v>
      </c>
      <c r="F48" s="539">
        <v>1142</v>
      </c>
      <c r="G48" s="539">
        <f t="shared" si="1"/>
        <v>100707</v>
      </c>
      <c r="H48" s="540">
        <v>247</v>
      </c>
      <c r="I48" s="541">
        <f t="shared" si="0"/>
        <v>2487.4629</v>
      </c>
      <c r="J48" s="541">
        <f t="shared" si="2"/>
        <v>412.89869999999974</v>
      </c>
      <c r="K48" s="541">
        <f>G48*206*0.1/1000</f>
        <v>2074.5642000000003</v>
      </c>
      <c r="L48" s="542"/>
      <c r="M48" s="542"/>
      <c r="N48" s="542"/>
      <c r="O48" s="542"/>
      <c r="P48" s="542"/>
      <c r="Q48" s="542"/>
      <c r="R48" s="542"/>
      <c r="S48" s="540">
        <v>150</v>
      </c>
      <c r="T48" s="541">
        <f t="shared" si="3"/>
        <v>37.311943499999998</v>
      </c>
    </row>
    <row r="49" spans="1:20" s="543" customFormat="1" ht="23.25" customHeight="1">
      <c r="A49" s="538">
        <v>39</v>
      </c>
      <c r="B49" s="455" t="s">
        <v>913</v>
      </c>
      <c r="C49" s="539">
        <v>71563</v>
      </c>
      <c r="D49" s="539">
        <v>282</v>
      </c>
      <c r="E49" s="539">
        <v>0</v>
      </c>
      <c r="F49" s="539">
        <v>486</v>
      </c>
      <c r="G49" s="539">
        <f t="shared" si="1"/>
        <v>72331</v>
      </c>
      <c r="H49" s="540">
        <v>247</v>
      </c>
      <c r="I49" s="541">
        <f t="shared" si="0"/>
        <v>1786.5757000000001</v>
      </c>
      <c r="J49" s="541">
        <v>1786.58</v>
      </c>
      <c r="K49" s="541">
        <v>0</v>
      </c>
      <c r="L49" s="542"/>
      <c r="M49" s="542"/>
      <c r="N49" s="542"/>
      <c r="O49" s="542"/>
      <c r="P49" s="542"/>
      <c r="Q49" s="542"/>
      <c r="R49" s="542"/>
      <c r="S49" s="540">
        <v>150</v>
      </c>
      <c r="T49" s="541">
        <f t="shared" si="3"/>
        <v>26.798635500000003</v>
      </c>
    </row>
    <row r="50" spans="1:20" s="543" customFormat="1" ht="23.25" customHeight="1">
      <c r="A50" s="538">
        <v>40</v>
      </c>
      <c r="B50" s="455" t="s">
        <v>914</v>
      </c>
      <c r="C50" s="539">
        <v>48010</v>
      </c>
      <c r="D50" s="539">
        <v>77</v>
      </c>
      <c r="E50" s="539">
        <v>0</v>
      </c>
      <c r="F50" s="539">
        <v>804</v>
      </c>
      <c r="G50" s="539">
        <f t="shared" si="1"/>
        <v>48891</v>
      </c>
      <c r="H50" s="540">
        <v>247</v>
      </c>
      <c r="I50" s="541">
        <f t="shared" si="0"/>
        <v>1207.6077</v>
      </c>
      <c r="J50" s="541">
        <f t="shared" si="2"/>
        <v>200.45309999999995</v>
      </c>
      <c r="K50" s="541">
        <f>G50*206*0.1/1000</f>
        <v>1007.1546000000001</v>
      </c>
      <c r="L50" s="542"/>
      <c r="M50" s="542"/>
      <c r="N50" s="542"/>
      <c r="O50" s="542"/>
      <c r="P50" s="542"/>
      <c r="Q50" s="542"/>
      <c r="R50" s="542"/>
      <c r="S50" s="540">
        <v>150</v>
      </c>
      <c r="T50" s="541">
        <f t="shared" si="3"/>
        <v>18.1141155</v>
      </c>
    </row>
    <row r="51" spans="1:20" s="543" customFormat="1" ht="23.25" customHeight="1">
      <c r="A51" s="538">
        <v>41</v>
      </c>
      <c r="B51" s="455" t="s">
        <v>915</v>
      </c>
      <c r="C51" s="539">
        <v>61932</v>
      </c>
      <c r="D51" s="539">
        <v>300</v>
      </c>
      <c r="E51" s="539">
        <v>0</v>
      </c>
      <c r="F51" s="539">
        <v>498</v>
      </c>
      <c r="G51" s="539">
        <f t="shared" si="1"/>
        <v>62730</v>
      </c>
      <c r="H51" s="540">
        <v>247</v>
      </c>
      <c r="I51" s="541">
        <f t="shared" si="0"/>
        <v>1549.431</v>
      </c>
      <c r="J51" s="541">
        <f>G51*206*0.1/1000</f>
        <v>1292.2380000000001</v>
      </c>
      <c r="K51" s="541">
        <f>I51-J51</f>
        <v>257.19299999999998</v>
      </c>
      <c r="L51" s="542"/>
      <c r="M51" s="542"/>
      <c r="N51" s="542"/>
      <c r="O51" s="542"/>
      <c r="P51" s="542"/>
      <c r="Q51" s="542"/>
      <c r="R51" s="542"/>
      <c r="S51" s="540">
        <v>150</v>
      </c>
      <c r="T51" s="541">
        <f t="shared" si="3"/>
        <v>23.241465000000002</v>
      </c>
    </row>
    <row r="52" spans="1:20" s="543" customFormat="1" ht="23.25" customHeight="1">
      <c r="A52" s="538">
        <v>42</v>
      </c>
      <c r="B52" s="455" t="s">
        <v>916</v>
      </c>
      <c r="C52" s="539">
        <v>50884</v>
      </c>
      <c r="D52" s="539">
        <v>0</v>
      </c>
      <c r="E52" s="539">
        <v>0</v>
      </c>
      <c r="F52" s="539">
        <v>0</v>
      </c>
      <c r="G52" s="539">
        <f t="shared" si="1"/>
        <v>50884</v>
      </c>
      <c r="H52" s="540">
        <v>247</v>
      </c>
      <c r="I52" s="541">
        <f t="shared" si="0"/>
        <v>1256.8348000000001</v>
      </c>
      <c r="J52" s="541">
        <f>G52*206*0.1/1000</f>
        <v>1048.2103999999999</v>
      </c>
      <c r="K52" s="541">
        <f>I52-J52</f>
        <v>208.62440000000015</v>
      </c>
      <c r="L52" s="542"/>
      <c r="M52" s="542"/>
      <c r="N52" s="542"/>
      <c r="O52" s="542"/>
      <c r="P52" s="542"/>
      <c r="Q52" s="542"/>
      <c r="R52" s="542"/>
      <c r="S52" s="540">
        <v>150</v>
      </c>
      <c r="T52" s="541">
        <f t="shared" si="3"/>
        <v>18.852522</v>
      </c>
    </row>
    <row r="53" spans="1:20" s="543" customFormat="1" ht="23.25" customHeight="1">
      <c r="A53" s="538">
        <v>43</v>
      </c>
      <c r="B53" s="455" t="s">
        <v>917</v>
      </c>
      <c r="C53" s="539">
        <v>25581</v>
      </c>
      <c r="D53" s="539">
        <v>0</v>
      </c>
      <c r="E53" s="539">
        <v>0</v>
      </c>
      <c r="F53" s="539">
        <v>1004</v>
      </c>
      <c r="G53" s="539">
        <f t="shared" si="1"/>
        <v>26585</v>
      </c>
      <c r="H53" s="540">
        <v>247</v>
      </c>
      <c r="I53" s="541">
        <f t="shared" si="0"/>
        <v>656.64949999999999</v>
      </c>
      <c r="J53" s="541">
        <f t="shared" si="2"/>
        <v>108.99850000000004</v>
      </c>
      <c r="K53" s="541">
        <f>G53*206*0.1/1000</f>
        <v>547.65099999999995</v>
      </c>
      <c r="L53" s="542"/>
      <c r="M53" s="542"/>
      <c r="N53" s="542"/>
      <c r="O53" s="542"/>
      <c r="P53" s="542"/>
      <c r="Q53" s="542"/>
      <c r="R53" s="542"/>
      <c r="S53" s="540">
        <v>150</v>
      </c>
      <c r="T53" s="541">
        <f t="shared" si="3"/>
        <v>9.8497424999999996</v>
      </c>
    </row>
    <row r="54" spans="1:20" s="543" customFormat="1" ht="23.25" customHeight="1">
      <c r="A54" s="538">
        <v>44</v>
      </c>
      <c r="B54" s="455" t="s">
        <v>918</v>
      </c>
      <c r="C54" s="539">
        <v>34829</v>
      </c>
      <c r="D54" s="539">
        <v>352</v>
      </c>
      <c r="E54" s="539">
        <v>0</v>
      </c>
      <c r="F54" s="539">
        <v>4180</v>
      </c>
      <c r="G54" s="539">
        <f t="shared" si="1"/>
        <v>39361</v>
      </c>
      <c r="H54" s="540">
        <v>247</v>
      </c>
      <c r="I54" s="541">
        <f t="shared" si="0"/>
        <v>972.21670000000006</v>
      </c>
      <c r="J54" s="541">
        <f t="shared" si="2"/>
        <v>161.38009999999997</v>
      </c>
      <c r="K54" s="541">
        <f>G54*206*0.1/1000</f>
        <v>810.83660000000009</v>
      </c>
      <c r="L54" s="542"/>
      <c r="M54" s="542"/>
      <c r="N54" s="542"/>
      <c r="O54" s="542"/>
      <c r="P54" s="542"/>
      <c r="Q54" s="542"/>
      <c r="R54" s="542"/>
      <c r="S54" s="540">
        <v>150</v>
      </c>
      <c r="T54" s="541">
        <f t="shared" si="3"/>
        <v>14.5832505</v>
      </c>
    </row>
    <row r="55" spans="1:20" s="543" customFormat="1" ht="23.25" customHeight="1">
      <c r="A55" s="538">
        <v>45</v>
      </c>
      <c r="B55" s="452" t="s">
        <v>919</v>
      </c>
      <c r="C55" s="539">
        <v>84967</v>
      </c>
      <c r="D55" s="539">
        <v>749</v>
      </c>
      <c r="E55" s="539">
        <v>0</v>
      </c>
      <c r="F55" s="539">
        <v>298</v>
      </c>
      <c r="G55" s="539">
        <f t="shared" si="1"/>
        <v>86014</v>
      </c>
      <c r="H55" s="540">
        <v>247</v>
      </c>
      <c r="I55" s="541">
        <f t="shared" si="0"/>
        <v>2124.5458000000003</v>
      </c>
      <c r="J55" s="541">
        <f t="shared" si="2"/>
        <v>352.65740000000028</v>
      </c>
      <c r="K55" s="541">
        <f>G55*206*0.1/1000</f>
        <v>1771.8884</v>
      </c>
      <c r="L55" s="542"/>
      <c r="M55" s="542"/>
      <c r="N55" s="542"/>
      <c r="O55" s="542"/>
      <c r="P55" s="542"/>
      <c r="Q55" s="542"/>
      <c r="R55" s="542"/>
      <c r="S55" s="540">
        <v>150</v>
      </c>
      <c r="T55" s="541">
        <f t="shared" si="3"/>
        <v>31.868187000000006</v>
      </c>
    </row>
    <row r="56" spans="1:20" s="543" customFormat="1" ht="23.25" customHeight="1">
      <c r="A56" s="538">
        <v>46</v>
      </c>
      <c r="B56" s="452" t="s">
        <v>920</v>
      </c>
      <c r="C56" s="539">
        <v>73320</v>
      </c>
      <c r="D56" s="539">
        <v>0</v>
      </c>
      <c r="E56" s="539">
        <v>0</v>
      </c>
      <c r="F56" s="539">
        <v>0</v>
      </c>
      <c r="G56" s="539">
        <f t="shared" si="1"/>
        <v>73320</v>
      </c>
      <c r="H56" s="540">
        <v>247</v>
      </c>
      <c r="I56" s="541">
        <f t="shared" si="0"/>
        <v>1811.0039999999999</v>
      </c>
      <c r="J56" s="541">
        <v>1811</v>
      </c>
      <c r="K56" s="541">
        <v>0</v>
      </c>
      <c r="L56" s="542"/>
      <c r="M56" s="542"/>
      <c r="N56" s="542"/>
      <c r="O56" s="542"/>
      <c r="P56" s="542"/>
      <c r="Q56" s="542"/>
      <c r="R56" s="542"/>
      <c r="S56" s="540">
        <v>150</v>
      </c>
      <c r="T56" s="541">
        <f t="shared" si="3"/>
        <v>27.16506</v>
      </c>
    </row>
    <row r="57" spans="1:20" s="543" customFormat="1" ht="23.25" customHeight="1">
      <c r="A57" s="538">
        <v>47</v>
      </c>
      <c r="B57" s="452" t="s">
        <v>921</v>
      </c>
      <c r="C57" s="539">
        <v>62549</v>
      </c>
      <c r="D57" s="539">
        <v>12</v>
      </c>
      <c r="E57" s="539">
        <v>0</v>
      </c>
      <c r="F57" s="539">
        <v>405</v>
      </c>
      <c r="G57" s="539">
        <v>62966</v>
      </c>
      <c r="H57" s="540">
        <v>247</v>
      </c>
      <c r="I57" s="541">
        <f t="shared" si="0"/>
        <v>1555.2602000000002</v>
      </c>
      <c r="J57" s="541">
        <v>1555.26</v>
      </c>
      <c r="K57" s="541">
        <v>0</v>
      </c>
      <c r="L57" s="542"/>
      <c r="M57" s="542"/>
      <c r="N57" s="542"/>
      <c r="O57" s="542"/>
      <c r="P57" s="542"/>
      <c r="Q57" s="542"/>
      <c r="R57" s="542"/>
      <c r="S57" s="540">
        <v>150</v>
      </c>
      <c r="T57" s="541">
        <f t="shared" si="3"/>
        <v>23.328903000000004</v>
      </c>
    </row>
    <row r="58" spans="1:20" s="545" customFormat="1" ht="23.25" customHeight="1">
      <c r="A58" s="538">
        <v>48</v>
      </c>
      <c r="B58" s="455" t="s">
        <v>922</v>
      </c>
      <c r="C58" s="539">
        <v>84908</v>
      </c>
      <c r="D58" s="539">
        <v>0</v>
      </c>
      <c r="E58" s="539">
        <v>0</v>
      </c>
      <c r="F58" s="539">
        <v>617</v>
      </c>
      <c r="G58" s="539">
        <f t="shared" si="1"/>
        <v>85525</v>
      </c>
      <c r="H58" s="540">
        <v>247</v>
      </c>
      <c r="I58" s="541">
        <f t="shared" si="0"/>
        <v>2112.4675000000002</v>
      </c>
      <c r="J58" s="541">
        <f t="shared" si="2"/>
        <v>350.65250000000015</v>
      </c>
      <c r="K58" s="541">
        <f>G58*206*0.1/1000</f>
        <v>1761.8150000000001</v>
      </c>
      <c r="L58" s="542"/>
      <c r="M58" s="542"/>
      <c r="N58" s="542"/>
      <c r="O58" s="542"/>
      <c r="P58" s="542"/>
      <c r="Q58" s="542"/>
      <c r="R58" s="542"/>
      <c r="S58" s="540">
        <v>150</v>
      </c>
      <c r="T58" s="541">
        <f t="shared" si="3"/>
        <v>31.687012500000005</v>
      </c>
    </row>
    <row r="59" spans="1:20" s="543" customFormat="1" ht="23.25" customHeight="1">
      <c r="A59" s="538">
        <v>49</v>
      </c>
      <c r="B59" s="452" t="s">
        <v>923</v>
      </c>
      <c r="C59" s="539">
        <v>50975</v>
      </c>
      <c r="D59" s="539">
        <v>697</v>
      </c>
      <c r="E59" s="539">
        <v>0</v>
      </c>
      <c r="F59" s="539">
        <v>126</v>
      </c>
      <c r="G59" s="539">
        <f t="shared" si="1"/>
        <v>51798</v>
      </c>
      <c r="H59" s="540">
        <v>247</v>
      </c>
      <c r="I59" s="541">
        <f t="shared" si="0"/>
        <v>1279.4106000000002</v>
      </c>
      <c r="J59" s="541">
        <v>226.27</v>
      </c>
      <c r="K59" s="541">
        <v>925.79</v>
      </c>
      <c r="L59" s="542"/>
      <c r="M59" s="542"/>
      <c r="N59" s="542"/>
      <c r="O59" s="542"/>
      <c r="P59" s="542"/>
      <c r="Q59" s="542"/>
      <c r="R59" s="542"/>
      <c r="S59" s="540">
        <v>150</v>
      </c>
      <c r="T59" s="541">
        <f t="shared" si="3"/>
        <v>19.191159000000003</v>
      </c>
    </row>
    <row r="60" spans="1:20" s="543" customFormat="1" ht="23.25" customHeight="1">
      <c r="A60" s="538">
        <v>50</v>
      </c>
      <c r="B60" s="452" t="s">
        <v>924</v>
      </c>
      <c r="C60" s="539">
        <v>30170</v>
      </c>
      <c r="D60" s="539">
        <v>0</v>
      </c>
      <c r="E60" s="539">
        <v>0</v>
      </c>
      <c r="F60" s="539">
        <v>0</v>
      </c>
      <c r="G60" s="539">
        <f t="shared" si="1"/>
        <v>30170</v>
      </c>
      <c r="H60" s="540">
        <v>247</v>
      </c>
      <c r="I60" s="541">
        <f t="shared" si="0"/>
        <v>745.19899999999996</v>
      </c>
      <c r="J60" s="541">
        <f>G60*206*0.1/1000</f>
        <v>621.50199999999995</v>
      </c>
      <c r="K60" s="541">
        <f>I60-J60</f>
        <v>123.697</v>
      </c>
      <c r="L60" s="542"/>
      <c r="M60" s="542"/>
      <c r="N60" s="542"/>
      <c r="O60" s="542"/>
      <c r="P60" s="542"/>
      <c r="Q60" s="542"/>
      <c r="R60" s="542"/>
      <c r="S60" s="540">
        <v>150</v>
      </c>
      <c r="T60" s="541">
        <f t="shared" si="3"/>
        <v>11.177985</v>
      </c>
    </row>
    <row r="61" spans="1:20" s="543" customFormat="1" ht="23.25" customHeight="1">
      <c r="A61" s="538">
        <v>51</v>
      </c>
      <c r="B61" s="455" t="s">
        <v>925</v>
      </c>
      <c r="C61" s="539">
        <v>65643</v>
      </c>
      <c r="D61" s="539">
        <v>2311</v>
      </c>
      <c r="E61" s="539">
        <v>0</v>
      </c>
      <c r="F61" s="539">
        <v>2610</v>
      </c>
      <c r="G61" s="539">
        <f t="shared" si="1"/>
        <v>70564</v>
      </c>
      <c r="H61" s="540">
        <v>247</v>
      </c>
      <c r="I61" s="541">
        <f t="shared" si="0"/>
        <v>1742.9308000000001</v>
      </c>
      <c r="J61" s="541">
        <f t="shared" si="2"/>
        <v>289.31240000000003</v>
      </c>
      <c r="K61" s="541">
        <f>G61*206*0.1/1000</f>
        <v>1453.6184000000001</v>
      </c>
      <c r="L61" s="542"/>
      <c r="M61" s="542"/>
      <c r="N61" s="542"/>
      <c r="O61" s="542"/>
      <c r="P61" s="542"/>
      <c r="Q61" s="542"/>
      <c r="R61" s="542"/>
      <c r="S61" s="540">
        <v>150</v>
      </c>
      <c r="T61" s="541">
        <f t="shared" si="3"/>
        <v>26.143962000000002</v>
      </c>
    </row>
    <row r="62" spans="1:20" s="543" customFormat="1" ht="23.25" customHeight="1">
      <c r="A62" s="548" t="s">
        <v>19</v>
      </c>
      <c r="B62" s="542"/>
      <c r="C62" s="549">
        <f>SUM(C11:C61)</f>
        <v>2853718</v>
      </c>
      <c r="D62" s="549">
        <f t="shared" ref="D62:G62" si="5">SUM(D11:D61)</f>
        <v>31811</v>
      </c>
      <c r="E62" s="549">
        <f t="shared" si="5"/>
        <v>0</v>
      </c>
      <c r="F62" s="549">
        <f t="shared" si="5"/>
        <v>39308</v>
      </c>
      <c r="G62" s="549">
        <f t="shared" si="5"/>
        <v>2924837</v>
      </c>
      <c r="H62" s="550">
        <v>247</v>
      </c>
      <c r="I62" s="551">
        <f>SUM(I11:I61)</f>
        <v>72243.473899999983</v>
      </c>
      <c r="J62" s="551">
        <f t="shared" ref="J62:K62" si="6">SUM(J11:J61)</f>
        <v>25135.062001899998</v>
      </c>
      <c r="K62" s="551">
        <f t="shared" si="6"/>
        <v>46983.516098100001</v>
      </c>
      <c r="L62" s="542"/>
      <c r="M62" s="542"/>
      <c r="N62" s="542"/>
      <c r="O62" s="542"/>
      <c r="P62" s="542"/>
      <c r="Q62" s="542"/>
      <c r="R62" s="542"/>
      <c r="S62" s="540">
        <v>150</v>
      </c>
      <c r="T62" s="551">
        <f t="shared" si="3"/>
        <v>1083.6521084999997</v>
      </c>
    </row>
    <row r="63" spans="1:20">
      <c r="A63" s="190"/>
      <c r="B63" s="190"/>
      <c r="C63" s="190"/>
      <c r="D63" s="190"/>
      <c r="E63" s="190"/>
      <c r="F63" s="190"/>
      <c r="G63" s="190"/>
      <c r="H63" s="190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</row>
    <row r="64" spans="1:20">
      <c r="A64" s="191" t="s">
        <v>8</v>
      </c>
      <c r="B64" s="192"/>
      <c r="C64" s="192"/>
      <c r="D64" s="190"/>
      <c r="E64" s="190"/>
      <c r="F64" s="190"/>
      <c r="G64" s="190"/>
      <c r="H64" s="190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1:20">
      <c r="A65" s="193" t="s">
        <v>9</v>
      </c>
      <c r="B65" s="193"/>
      <c r="C65" s="193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</row>
    <row r="66" spans="1:20">
      <c r="A66" s="193" t="s">
        <v>10</v>
      </c>
      <c r="B66" s="193"/>
      <c r="C66" s="193"/>
      <c r="I66" s="187"/>
      <c r="J66" s="952">
        <f>J62/I62</f>
        <v>0.34792155810076575</v>
      </c>
      <c r="K66" s="187"/>
      <c r="L66" s="187"/>
      <c r="M66" s="187"/>
      <c r="N66" s="187"/>
      <c r="O66" s="187"/>
      <c r="P66" s="187"/>
      <c r="Q66" s="187"/>
      <c r="R66" s="187"/>
      <c r="S66" s="187"/>
      <c r="T66" s="187"/>
    </row>
    <row r="67" spans="1:20">
      <c r="A67" s="193"/>
      <c r="B67" s="193"/>
      <c r="C67" s="193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1:20">
      <c r="A68" s="193"/>
      <c r="B68" s="193"/>
      <c r="C68" s="193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 ht="16.5" customHeight="1">
      <c r="A69" s="193" t="s">
        <v>12</v>
      </c>
      <c r="H69" s="193"/>
      <c r="I69" s="187"/>
      <c r="J69" s="193"/>
      <c r="K69" s="193"/>
      <c r="L69" s="193"/>
      <c r="M69" s="193"/>
      <c r="N69" s="193"/>
      <c r="O69" s="193"/>
      <c r="P69" s="193"/>
      <c r="Q69" s="193"/>
      <c r="R69" s="1329" t="s">
        <v>13</v>
      </c>
      <c r="S69" s="1329"/>
      <c r="T69" s="193"/>
    </row>
    <row r="70" spans="1:20" ht="12.75" customHeight="1">
      <c r="I70" s="193"/>
      <c r="J70" s="1329" t="s">
        <v>14</v>
      </c>
      <c r="K70" s="1329"/>
      <c r="L70" s="1329"/>
      <c r="M70" s="1329"/>
      <c r="N70" s="1329"/>
      <c r="O70" s="1329"/>
      <c r="P70" s="1329"/>
      <c r="Q70" s="1329"/>
      <c r="R70" s="1329"/>
      <c r="S70" s="1329"/>
      <c r="T70" s="1329"/>
    </row>
    <row r="71" spans="1:20" ht="12.75" customHeight="1">
      <c r="I71" s="1329" t="s">
        <v>88</v>
      </c>
      <c r="J71" s="1329"/>
      <c r="K71" s="1329"/>
      <c r="L71" s="1329"/>
      <c r="M71" s="1329"/>
      <c r="N71" s="1329"/>
      <c r="O71" s="1329"/>
      <c r="P71" s="1329"/>
      <c r="Q71" s="1329"/>
      <c r="R71" s="1329"/>
      <c r="S71" s="1329"/>
      <c r="T71" s="1329"/>
    </row>
    <row r="72" spans="1:20">
      <c r="A72" s="193"/>
      <c r="B72" s="193"/>
      <c r="I72" s="187"/>
      <c r="J72" s="193"/>
      <c r="K72" s="193"/>
      <c r="L72" s="193"/>
      <c r="M72" s="193"/>
      <c r="N72" s="193"/>
      <c r="O72" s="193"/>
      <c r="P72" s="193"/>
      <c r="Q72" s="193"/>
      <c r="R72" s="193" t="s">
        <v>697</v>
      </c>
      <c r="S72" s="193"/>
      <c r="T72" s="193"/>
    </row>
    <row r="74" spans="1:20">
      <c r="A74" s="1330"/>
      <c r="B74" s="1330"/>
      <c r="C74" s="1330"/>
      <c r="D74" s="1330"/>
      <c r="E74" s="1330"/>
      <c r="F74" s="1330"/>
      <c r="G74" s="1330"/>
      <c r="H74" s="1330"/>
      <c r="I74" s="1330"/>
      <c r="J74" s="1330"/>
      <c r="K74" s="1330"/>
      <c r="L74" s="1330"/>
      <c r="M74" s="1330"/>
      <c r="N74" s="1330"/>
      <c r="O74" s="1330"/>
      <c r="P74" s="1330"/>
      <c r="Q74" s="1330"/>
      <c r="R74" s="1330"/>
      <c r="S74" s="1330"/>
      <c r="T74" s="1330"/>
    </row>
  </sheetData>
  <mergeCells count="18">
    <mergeCell ref="R69:S69"/>
    <mergeCell ref="J70:T70"/>
    <mergeCell ref="I71:T71"/>
    <mergeCell ref="A74:T74"/>
    <mergeCell ref="L7:T7"/>
    <mergeCell ref="A8:A9"/>
    <mergeCell ref="B8:B9"/>
    <mergeCell ref="C8:G8"/>
    <mergeCell ref="H8:H9"/>
    <mergeCell ref="I8:L8"/>
    <mergeCell ref="M8:R8"/>
    <mergeCell ref="S8:T8"/>
    <mergeCell ref="A6:T6"/>
    <mergeCell ref="G1:I1"/>
    <mergeCell ref="Q1:T1"/>
    <mergeCell ref="A2:T2"/>
    <mergeCell ref="A3:T3"/>
    <mergeCell ref="A4:T5"/>
  </mergeCells>
  <printOptions horizontalCentered="1"/>
  <pageMargins left="0.21" right="0.28000000000000003" top="0.23622047244094499" bottom="0" header="0.31496062992126" footer="0.31496062992126"/>
  <pageSetup paperSize="9" scale="7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zoomScale="85" zoomScaleNormal="85" zoomScaleSheetLayoutView="100" workbookViewId="0">
      <pane ySplit="10" topLeftCell="A61" activePane="bottomLeft" state="frozen"/>
      <selection activeCell="J54" sqref="J54"/>
      <selection pane="bottomLeft" activeCell="I62" sqref="I62"/>
    </sheetView>
  </sheetViews>
  <sheetFormatPr defaultRowHeight="12.75"/>
  <cols>
    <col min="1" max="1" width="5.5703125" style="187" customWidth="1"/>
    <col min="2" max="2" width="14" style="187" customWidth="1"/>
    <col min="3" max="3" width="10.28515625" style="187" customWidth="1"/>
    <col min="4" max="4" width="8.42578125" style="187" customWidth="1"/>
    <col min="5" max="6" width="9.85546875" style="187" customWidth="1"/>
    <col min="7" max="7" width="10.85546875" style="187" customWidth="1"/>
    <col min="8" max="8" width="11.42578125" style="187" customWidth="1"/>
    <col min="9" max="9" width="11.140625" style="179" customWidth="1"/>
    <col min="10" max="10" width="11.7109375" style="179" customWidth="1"/>
    <col min="11" max="11" width="11" style="179" customWidth="1"/>
    <col min="12" max="14" width="8.140625" style="179" customWidth="1"/>
    <col min="15" max="15" width="8.42578125" style="179" customWidth="1"/>
    <col min="16" max="18" width="8.140625" style="179" customWidth="1"/>
    <col min="19" max="19" width="10.42578125" style="179" customWidth="1"/>
    <col min="20" max="20" width="12.5703125" style="179" customWidth="1"/>
    <col min="21" max="16384" width="9.140625" style="179"/>
  </cols>
  <sheetData>
    <row r="1" spans="1:20" ht="12.75" customHeight="1">
      <c r="G1" s="1324"/>
      <c r="H1" s="1324"/>
      <c r="I1" s="1324"/>
      <c r="J1" s="187"/>
      <c r="K1" s="187"/>
      <c r="L1" s="187"/>
      <c r="M1" s="187"/>
      <c r="N1" s="187"/>
      <c r="O1" s="187"/>
      <c r="P1" s="187"/>
      <c r="Q1" s="187"/>
      <c r="R1" s="187"/>
      <c r="S1" s="1325" t="s">
        <v>526</v>
      </c>
      <c r="T1" s="1325"/>
    </row>
    <row r="2" spans="1:20" ht="15.75">
      <c r="A2" s="1326" t="s">
        <v>0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  <c r="Q2" s="1326"/>
      <c r="R2" s="1326"/>
      <c r="S2" s="1326"/>
      <c r="T2" s="1326"/>
    </row>
    <row r="3" spans="1:20" ht="18">
      <c r="A3" s="1327" t="s">
        <v>734</v>
      </c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  <c r="N3" s="1327"/>
      <c r="O3" s="1327"/>
      <c r="P3" s="1327"/>
      <c r="Q3" s="1327"/>
      <c r="R3" s="1327"/>
      <c r="S3" s="1327"/>
      <c r="T3" s="1327"/>
    </row>
    <row r="4" spans="1:20" ht="12.75" customHeight="1">
      <c r="A4" s="1328" t="s">
        <v>743</v>
      </c>
      <c r="B4" s="1328"/>
      <c r="C4" s="1328"/>
      <c r="D4" s="1328"/>
      <c r="E4" s="1328"/>
      <c r="F4" s="1328"/>
      <c r="G4" s="1328"/>
      <c r="H4" s="1328"/>
      <c r="I4" s="1328"/>
      <c r="J4" s="1328"/>
      <c r="K4" s="1328"/>
      <c r="L4" s="1328"/>
      <c r="M4" s="1328"/>
      <c r="N4" s="1328"/>
      <c r="O4" s="1328"/>
      <c r="P4" s="1328"/>
      <c r="Q4" s="1328"/>
      <c r="R4" s="1328"/>
      <c r="S4" s="1328"/>
      <c r="T4" s="1328"/>
    </row>
    <row r="5" spans="1:20" s="180" customFormat="1" ht="7.5" customHeight="1">
      <c r="A5" s="1328"/>
      <c r="B5" s="1328"/>
      <c r="C5" s="1328"/>
      <c r="D5" s="1328"/>
      <c r="E5" s="1328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8"/>
      <c r="S5" s="1328"/>
      <c r="T5" s="1328"/>
    </row>
    <row r="6" spans="1:20">
      <c r="A6" s="1323"/>
      <c r="B6" s="1323"/>
      <c r="C6" s="1323"/>
      <c r="D6" s="1323"/>
      <c r="E6" s="1323"/>
      <c r="F6" s="1323"/>
      <c r="G6" s="1323"/>
      <c r="H6" s="1323"/>
      <c r="I6" s="1323"/>
      <c r="J6" s="1323"/>
      <c r="K6" s="1323"/>
      <c r="L6" s="1323"/>
      <c r="M6" s="1323"/>
      <c r="N6" s="1323"/>
      <c r="O6" s="1323"/>
      <c r="P6" s="1323"/>
      <c r="Q6" s="1323"/>
      <c r="R6" s="1323"/>
      <c r="S6" s="1323"/>
      <c r="T6" s="1323"/>
    </row>
    <row r="7" spans="1:20">
      <c r="A7" s="536" t="s">
        <v>1034</v>
      </c>
      <c r="B7" s="536"/>
      <c r="H7" s="313"/>
      <c r="I7" s="187"/>
      <c r="J7" s="187"/>
      <c r="K7" s="187"/>
      <c r="L7" s="1331"/>
      <c r="M7" s="1331"/>
      <c r="N7" s="1331"/>
      <c r="O7" s="1331"/>
      <c r="P7" s="1331"/>
      <c r="Q7" s="1331"/>
      <c r="R7" s="1331"/>
      <c r="S7" s="1331"/>
      <c r="T7" s="1331"/>
    </row>
    <row r="8" spans="1:20" ht="52.5" customHeight="1">
      <c r="A8" s="1332" t="s">
        <v>2</v>
      </c>
      <c r="B8" s="1332" t="s">
        <v>3</v>
      </c>
      <c r="C8" s="1332" t="s">
        <v>488</v>
      </c>
      <c r="D8" s="1332"/>
      <c r="E8" s="1332"/>
      <c r="F8" s="1332"/>
      <c r="G8" s="1332"/>
      <c r="H8" s="1332" t="s">
        <v>86</v>
      </c>
      <c r="I8" s="1332" t="s">
        <v>87</v>
      </c>
      <c r="J8" s="1332"/>
      <c r="K8" s="1332"/>
      <c r="L8" s="1332"/>
      <c r="M8" s="1332" t="s">
        <v>641</v>
      </c>
      <c r="N8" s="1332"/>
      <c r="O8" s="1332"/>
      <c r="P8" s="1332"/>
      <c r="Q8" s="1332"/>
      <c r="R8" s="1332"/>
      <c r="S8" s="1333" t="s">
        <v>696</v>
      </c>
      <c r="T8" s="1333"/>
    </row>
    <row r="9" spans="1:20" ht="44.45" customHeight="1">
      <c r="A9" s="1332"/>
      <c r="B9" s="1332"/>
      <c r="C9" s="306" t="s">
        <v>5</v>
      </c>
      <c r="D9" s="306" t="s">
        <v>6</v>
      </c>
      <c r="E9" s="306" t="s">
        <v>357</v>
      </c>
      <c r="F9" s="306" t="s">
        <v>102</v>
      </c>
      <c r="G9" s="306" t="s">
        <v>227</v>
      </c>
      <c r="H9" s="1332"/>
      <c r="I9" s="306" t="s">
        <v>92</v>
      </c>
      <c r="J9" s="306" t="s">
        <v>22</v>
      </c>
      <c r="K9" s="306" t="s">
        <v>43</v>
      </c>
      <c r="L9" s="306" t="s">
        <v>675</v>
      </c>
      <c r="M9" s="306" t="s">
        <v>19</v>
      </c>
      <c r="N9" s="306" t="s">
        <v>642</v>
      </c>
      <c r="O9" s="306" t="s">
        <v>643</v>
      </c>
      <c r="P9" s="306" t="s">
        <v>644</v>
      </c>
      <c r="Q9" s="306" t="s">
        <v>645</v>
      </c>
      <c r="R9" s="306" t="s">
        <v>646</v>
      </c>
      <c r="S9" s="306" t="s">
        <v>701</v>
      </c>
      <c r="T9" s="306" t="s">
        <v>700</v>
      </c>
    </row>
    <row r="10" spans="1:20" s="222" customFormat="1">
      <c r="A10" s="220">
        <v>1</v>
      </c>
      <c r="B10" s="220">
        <v>2</v>
      </c>
      <c r="C10" s="220">
        <v>3</v>
      </c>
      <c r="D10" s="220">
        <v>4</v>
      </c>
      <c r="E10" s="220">
        <v>5</v>
      </c>
      <c r="F10" s="220">
        <v>6</v>
      </c>
      <c r="G10" s="220">
        <v>7</v>
      </c>
      <c r="H10" s="220">
        <v>8</v>
      </c>
      <c r="I10" s="220">
        <v>9</v>
      </c>
      <c r="J10" s="220">
        <v>10</v>
      </c>
      <c r="K10" s="220">
        <v>11</v>
      </c>
      <c r="L10" s="220">
        <v>12</v>
      </c>
      <c r="M10" s="220">
        <v>13</v>
      </c>
      <c r="N10" s="220">
        <v>14</v>
      </c>
      <c r="O10" s="220">
        <v>15</v>
      </c>
      <c r="P10" s="220">
        <v>16</v>
      </c>
      <c r="Q10" s="220">
        <v>17</v>
      </c>
      <c r="R10" s="220">
        <v>18</v>
      </c>
      <c r="S10" s="220">
        <v>19</v>
      </c>
      <c r="T10" s="220">
        <v>20</v>
      </c>
    </row>
    <row r="11" spans="1:20" s="557" customFormat="1" ht="18.75" customHeight="1">
      <c r="A11" s="552">
        <v>1</v>
      </c>
      <c r="B11" s="458" t="s">
        <v>1036</v>
      </c>
      <c r="C11" s="553">
        <v>13411</v>
      </c>
      <c r="D11" s="553">
        <v>0</v>
      </c>
      <c r="E11" s="553">
        <v>0</v>
      </c>
      <c r="F11" s="553">
        <v>69</v>
      </c>
      <c r="G11" s="553">
        <f>C11+D11+E11+F11</f>
        <v>13480</v>
      </c>
      <c r="H11" s="553">
        <v>247</v>
      </c>
      <c r="I11" s="554">
        <f t="shared" ref="I11:I61" si="0">G11*H11*0.15/1000</f>
        <v>499.43400000000003</v>
      </c>
      <c r="J11" s="554">
        <f>I11-K11</f>
        <v>82.902000000000044</v>
      </c>
      <c r="K11" s="554">
        <f>G11*206*0.15/1000</f>
        <v>416.53199999999998</v>
      </c>
      <c r="L11" s="555"/>
      <c r="M11" s="555"/>
      <c r="N11" s="555"/>
      <c r="O11" s="555"/>
      <c r="P11" s="555"/>
      <c r="Q11" s="555"/>
      <c r="R11" s="555"/>
      <c r="S11" s="556">
        <v>150</v>
      </c>
      <c r="T11" s="554">
        <f>I11*1500/100000</f>
        <v>7.4915099999999999</v>
      </c>
    </row>
    <row r="12" spans="1:20" s="557" customFormat="1" ht="18.75" customHeight="1">
      <c r="A12" s="552">
        <v>2</v>
      </c>
      <c r="B12" s="458" t="s">
        <v>876</v>
      </c>
      <c r="C12" s="553">
        <v>23202</v>
      </c>
      <c r="D12" s="553">
        <v>0</v>
      </c>
      <c r="E12" s="553">
        <v>0</v>
      </c>
      <c r="F12" s="553">
        <v>0</v>
      </c>
      <c r="G12" s="553">
        <f t="shared" ref="G12:G61" si="1">C12+D12+E12+F12</f>
        <v>23202</v>
      </c>
      <c r="H12" s="553">
        <v>247</v>
      </c>
      <c r="I12" s="554">
        <f t="shared" si="0"/>
        <v>859.63409999999999</v>
      </c>
      <c r="J12" s="554">
        <f t="shared" ref="J12:J61" si="2">I12-K12</f>
        <v>142.69230000000005</v>
      </c>
      <c r="K12" s="554">
        <f>G12*206*0.15/1000</f>
        <v>716.94179999999994</v>
      </c>
      <c r="L12" s="555"/>
      <c r="M12" s="555"/>
      <c r="N12" s="555"/>
      <c r="O12" s="555"/>
      <c r="P12" s="555"/>
      <c r="Q12" s="555"/>
      <c r="R12" s="555"/>
      <c r="S12" s="556">
        <v>150</v>
      </c>
      <c r="T12" s="554">
        <f t="shared" ref="T12:T62" si="3">I12*1500/100000</f>
        <v>12.894511499999998</v>
      </c>
    </row>
    <row r="13" spans="1:20" s="557" customFormat="1" ht="18.75" customHeight="1">
      <c r="A13" s="552">
        <v>3</v>
      </c>
      <c r="B13" s="458" t="s">
        <v>1020</v>
      </c>
      <c r="C13" s="553">
        <v>19854</v>
      </c>
      <c r="D13" s="553">
        <v>0</v>
      </c>
      <c r="E13" s="553">
        <v>0</v>
      </c>
      <c r="F13" s="553">
        <v>0</v>
      </c>
      <c r="G13" s="553">
        <f t="shared" si="1"/>
        <v>19854</v>
      </c>
      <c r="H13" s="553">
        <v>247</v>
      </c>
      <c r="I13" s="554">
        <f t="shared" si="0"/>
        <v>735.59069999999997</v>
      </c>
      <c r="J13" s="554">
        <f>G13*206*0.15/1000</f>
        <v>613.48860000000002</v>
      </c>
      <c r="K13" s="554">
        <f>I13-J13</f>
        <v>122.10209999999995</v>
      </c>
      <c r="L13" s="555"/>
      <c r="M13" s="555"/>
      <c r="N13" s="555"/>
      <c r="O13" s="555"/>
      <c r="P13" s="555"/>
      <c r="Q13" s="555"/>
      <c r="R13" s="555"/>
      <c r="S13" s="556">
        <v>150</v>
      </c>
      <c r="T13" s="554">
        <f t="shared" si="3"/>
        <v>11.033860500000001</v>
      </c>
    </row>
    <row r="14" spans="1:20" s="557" customFormat="1" ht="18.75" customHeight="1">
      <c r="A14" s="552">
        <v>4</v>
      </c>
      <c r="B14" s="458" t="s">
        <v>878</v>
      </c>
      <c r="C14" s="553">
        <v>15589</v>
      </c>
      <c r="D14" s="553">
        <v>0</v>
      </c>
      <c r="E14" s="553">
        <v>0</v>
      </c>
      <c r="F14" s="553">
        <v>0</v>
      </c>
      <c r="G14" s="553">
        <f t="shared" si="1"/>
        <v>15589</v>
      </c>
      <c r="H14" s="553">
        <v>247</v>
      </c>
      <c r="I14" s="554">
        <f t="shared" si="0"/>
        <v>577.57245</v>
      </c>
      <c r="J14" s="554">
        <f t="shared" si="2"/>
        <v>95.87235000000004</v>
      </c>
      <c r="K14" s="554">
        <f>G14*206*0.15/1000</f>
        <v>481.70009999999996</v>
      </c>
      <c r="L14" s="546"/>
      <c r="M14" s="555"/>
      <c r="N14" s="555"/>
      <c r="O14" s="555"/>
      <c r="P14" s="555"/>
      <c r="Q14" s="555"/>
      <c r="R14" s="555"/>
      <c r="S14" s="556">
        <v>150</v>
      </c>
      <c r="T14" s="554">
        <f t="shared" si="3"/>
        <v>8.6635867500000003</v>
      </c>
    </row>
    <row r="15" spans="1:20" s="557" customFormat="1" ht="18.75" customHeight="1">
      <c r="A15" s="552">
        <v>5</v>
      </c>
      <c r="B15" s="458" t="s">
        <v>879</v>
      </c>
      <c r="C15" s="553">
        <v>32648</v>
      </c>
      <c r="D15" s="553">
        <v>0</v>
      </c>
      <c r="E15" s="553">
        <v>0</v>
      </c>
      <c r="F15" s="553">
        <v>51</v>
      </c>
      <c r="G15" s="553">
        <f t="shared" si="1"/>
        <v>32699</v>
      </c>
      <c r="H15" s="553">
        <v>247</v>
      </c>
      <c r="I15" s="554">
        <f t="shared" si="0"/>
        <v>1211.4979499999999</v>
      </c>
      <c r="J15" s="554">
        <f t="shared" si="2"/>
        <v>201.09884999999997</v>
      </c>
      <c r="K15" s="554">
        <f>G15*206*0.15/1000</f>
        <v>1010.3991</v>
      </c>
      <c r="L15" s="555"/>
      <c r="M15" s="555"/>
      <c r="N15" s="555"/>
      <c r="O15" s="555"/>
      <c r="P15" s="555"/>
      <c r="Q15" s="555"/>
      <c r="R15" s="555"/>
      <c r="S15" s="556">
        <v>150</v>
      </c>
      <c r="T15" s="554">
        <f t="shared" si="3"/>
        <v>18.172469249999999</v>
      </c>
    </row>
    <row r="16" spans="1:20" s="557" customFormat="1" ht="18.75" customHeight="1">
      <c r="A16" s="552">
        <v>6</v>
      </c>
      <c r="B16" s="458" t="s">
        <v>880</v>
      </c>
      <c r="C16" s="553">
        <v>45139</v>
      </c>
      <c r="D16" s="553">
        <v>87</v>
      </c>
      <c r="E16" s="553">
        <v>0</v>
      </c>
      <c r="F16" s="553">
        <v>0</v>
      </c>
      <c r="G16" s="553">
        <f t="shared" si="1"/>
        <v>45226</v>
      </c>
      <c r="H16" s="553">
        <v>247</v>
      </c>
      <c r="I16" s="554">
        <f t="shared" si="0"/>
        <v>1675.6233</v>
      </c>
      <c r="J16" s="554">
        <v>1397.48</v>
      </c>
      <c r="K16" s="554">
        <v>278.14</v>
      </c>
      <c r="L16" s="555"/>
      <c r="M16" s="555"/>
      <c r="N16" s="555"/>
      <c r="O16" s="555"/>
      <c r="P16" s="555"/>
      <c r="Q16" s="555"/>
      <c r="R16" s="555"/>
      <c r="S16" s="556">
        <v>150</v>
      </c>
      <c r="T16" s="554">
        <f t="shared" si="3"/>
        <v>25.134349500000003</v>
      </c>
    </row>
    <row r="17" spans="1:20" s="557" customFormat="1" ht="18.75" customHeight="1">
      <c r="A17" s="552">
        <v>7</v>
      </c>
      <c r="B17" s="458" t="s">
        <v>881</v>
      </c>
      <c r="C17" s="553">
        <v>43991</v>
      </c>
      <c r="D17" s="553">
        <v>434</v>
      </c>
      <c r="E17" s="553">
        <v>0</v>
      </c>
      <c r="F17" s="553">
        <v>0</v>
      </c>
      <c r="G17" s="553">
        <f t="shared" si="1"/>
        <v>44425</v>
      </c>
      <c r="H17" s="553">
        <v>247</v>
      </c>
      <c r="I17" s="554">
        <f t="shared" si="0"/>
        <v>1645.94625</v>
      </c>
      <c r="J17" s="554">
        <f t="shared" si="2"/>
        <v>273.21374999999989</v>
      </c>
      <c r="K17" s="554">
        <f>G17*206*0.15/1000</f>
        <v>1372.7325000000001</v>
      </c>
      <c r="L17" s="555"/>
      <c r="M17" s="555"/>
      <c r="N17" s="555"/>
      <c r="O17" s="555"/>
      <c r="P17" s="555"/>
      <c r="Q17" s="555"/>
      <c r="R17" s="555"/>
      <c r="S17" s="556">
        <v>150</v>
      </c>
      <c r="T17" s="554">
        <f t="shared" si="3"/>
        <v>24.689193750000001</v>
      </c>
    </row>
    <row r="18" spans="1:20" s="557" customFormat="1" ht="18.75" customHeight="1">
      <c r="A18" s="552">
        <v>8</v>
      </c>
      <c r="B18" s="458" t="s">
        <v>882</v>
      </c>
      <c r="C18" s="553">
        <v>24929</v>
      </c>
      <c r="D18" s="553">
        <v>402</v>
      </c>
      <c r="E18" s="553">
        <v>0</v>
      </c>
      <c r="F18" s="553">
        <v>1478</v>
      </c>
      <c r="G18" s="553">
        <f t="shared" si="1"/>
        <v>26809</v>
      </c>
      <c r="H18" s="553">
        <v>247</v>
      </c>
      <c r="I18" s="554">
        <f t="shared" si="0"/>
        <v>993.27344999999991</v>
      </c>
      <c r="J18" s="554">
        <f t="shared" si="2"/>
        <v>164.87534999999991</v>
      </c>
      <c r="K18" s="554">
        <f>G18*206*0.15/1000</f>
        <v>828.3981</v>
      </c>
      <c r="L18" s="555"/>
      <c r="M18" s="555"/>
      <c r="N18" s="555"/>
      <c r="O18" s="555"/>
      <c r="P18" s="555"/>
      <c r="Q18" s="555"/>
      <c r="R18" s="555"/>
      <c r="S18" s="556">
        <v>150</v>
      </c>
      <c r="T18" s="554">
        <f t="shared" si="3"/>
        <v>14.899101749999998</v>
      </c>
    </row>
    <row r="19" spans="1:20" s="557" customFormat="1" ht="18.75" customHeight="1">
      <c r="A19" s="552">
        <v>9</v>
      </c>
      <c r="B19" s="458" t="s">
        <v>883</v>
      </c>
      <c r="C19" s="553">
        <v>26888</v>
      </c>
      <c r="D19" s="553">
        <v>157</v>
      </c>
      <c r="E19" s="553">
        <v>0</v>
      </c>
      <c r="F19" s="553">
        <v>4860</v>
      </c>
      <c r="G19" s="553">
        <f t="shared" si="1"/>
        <v>31905</v>
      </c>
      <c r="H19" s="553">
        <v>247</v>
      </c>
      <c r="I19" s="554">
        <f t="shared" si="0"/>
        <v>1182.08025</v>
      </c>
      <c r="J19" s="554">
        <v>406.37</v>
      </c>
      <c r="K19" s="554">
        <v>775.71</v>
      </c>
      <c r="L19" s="555"/>
      <c r="M19" s="555"/>
      <c r="N19" s="555"/>
      <c r="O19" s="555"/>
      <c r="P19" s="555"/>
      <c r="Q19" s="555"/>
      <c r="R19" s="555"/>
      <c r="S19" s="556">
        <v>150</v>
      </c>
      <c r="T19" s="554">
        <f t="shared" si="3"/>
        <v>17.731203749999999</v>
      </c>
    </row>
    <row r="20" spans="1:20" s="557" customFormat="1" ht="18.75" customHeight="1">
      <c r="A20" s="552">
        <v>10</v>
      </c>
      <c r="B20" s="458" t="s">
        <v>884</v>
      </c>
      <c r="C20" s="553">
        <v>17623</v>
      </c>
      <c r="D20" s="553">
        <v>963</v>
      </c>
      <c r="E20" s="553">
        <v>0</v>
      </c>
      <c r="F20" s="553">
        <v>167</v>
      </c>
      <c r="G20" s="553">
        <f t="shared" si="1"/>
        <v>18753</v>
      </c>
      <c r="H20" s="553">
        <v>247</v>
      </c>
      <c r="I20" s="554">
        <f t="shared" si="0"/>
        <v>694.79865000000007</v>
      </c>
      <c r="J20" s="554">
        <v>156.5</v>
      </c>
      <c r="K20" s="554">
        <v>538.29999999999995</v>
      </c>
      <c r="L20" s="555"/>
      <c r="M20" s="555"/>
      <c r="N20" s="555"/>
      <c r="O20" s="555"/>
      <c r="P20" s="555"/>
      <c r="Q20" s="555"/>
      <c r="R20" s="555"/>
      <c r="S20" s="556">
        <v>150</v>
      </c>
      <c r="T20" s="554">
        <f t="shared" si="3"/>
        <v>10.42197975</v>
      </c>
    </row>
    <row r="21" spans="1:20" s="557" customFormat="1" ht="18.75" customHeight="1">
      <c r="A21" s="552">
        <v>11</v>
      </c>
      <c r="B21" s="458" t="s">
        <v>885</v>
      </c>
      <c r="C21" s="553">
        <v>54381</v>
      </c>
      <c r="D21" s="553">
        <v>0</v>
      </c>
      <c r="E21" s="553">
        <v>0</v>
      </c>
      <c r="F21" s="553">
        <v>146</v>
      </c>
      <c r="G21" s="553">
        <f t="shared" si="1"/>
        <v>54527</v>
      </c>
      <c r="H21" s="553">
        <v>247</v>
      </c>
      <c r="I21" s="554">
        <f t="shared" si="0"/>
        <v>2020.2253499999999</v>
      </c>
      <c r="J21" s="554">
        <f t="shared" si="2"/>
        <v>335.34105</v>
      </c>
      <c r="K21" s="554">
        <f>G21*206*0.15/1000</f>
        <v>1684.8842999999999</v>
      </c>
      <c r="L21" s="555"/>
      <c r="M21" s="555"/>
      <c r="N21" s="555"/>
      <c r="O21" s="555"/>
      <c r="P21" s="555"/>
      <c r="Q21" s="555"/>
      <c r="R21" s="555"/>
      <c r="S21" s="556">
        <v>150</v>
      </c>
      <c r="T21" s="554">
        <f t="shared" si="3"/>
        <v>30.30338025</v>
      </c>
    </row>
    <row r="22" spans="1:20" s="557" customFormat="1" ht="18.75" customHeight="1">
      <c r="A22" s="552">
        <v>12</v>
      </c>
      <c r="B22" s="458" t="s">
        <v>886</v>
      </c>
      <c r="C22" s="553">
        <v>62695</v>
      </c>
      <c r="D22" s="553">
        <v>1054</v>
      </c>
      <c r="E22" s="553">
        <v>0</v>
      </c>
      <c r="F22" s="553">
        <v>101</v>
      </c>
      <c r="G22" s="553">
        <f t="shared" si="1"/>
        <v>63850</v>
      </c>
      <c r="H22" s="553">
        <v>247</v>
      </c>
      <c r="I22" s="554">
        <f t="shared" si="0"/>
        <v>2365.6424999999999</v>
      </c>
      <c r="J22" s="554">
        <f t="shared" si="2"/>
        <v>392.67750000000001</v>
      </c>
      <c r="K22" s="554">
        <f>G22*206*0.15/1000</f>
        <v>1972.9649999999999</v>
      </c>
      <c r="L22" s="555"/>
      <c r="M22" s="555"/>
      <c r="N22" s="555"/>
      <c r="O22" s="555"/>
      <c r="P22" s="555"/>
      <c r="Q22" s="555"/>
      <c r="R22" s="555"/>
      <c r="S22" s="556">
        <v>150</v>
      </c>
      <c r="T22" s="554">
        <f t="shared" si="3"/>
        <v>35.484637499999998</v>
      </c>
    </row>
    <row r="23" spans="1:20" s="557" customFormat="1" ht="18.75" customHeight="1">
      <c r="A23" s="552">
        <v>13</v>
      </c>
      <c r="B23" s="458" t="s">
        <v>887</v>
      </c>
      <c r="C23" s="553">
        <v>39439</v>
      </c>
      <c r="D23" s="553">
        <v>445</v>
      </c>
      <c r="E23" s="553">
        <v>0</v>
      </c>
      <c r="F23" s="553">
        <v>57</v>
      </c>
      <c r="G23" s="553">
        <f t="shared" si="1"/>
        <v>39941</v>
      </c>
      <c r="H23" s="553">
        <v>247</v>
      </c>
      <c r="I23" s="554">
        <f t="shared" si="0"/>
        <v>1479.81405</v>
      </c>
      <c r="J23" s="554">
        <v>329.46</v>
      </c>
      <c r="K23" s="554">
        <v>1111.8</v>
      </c>
      <c r="L23" s="555"/>
      <c r="M23" s="555"/>
      <c r="N23" s="555"/>
      <c r="O23" s="555"/>
      <c r="P23" s="555"/>
      <c r="Q23" s="555"/>
      <c r="R23" s="555"/>
      <c r="S23" s="556">
        <v>150</v>
      </c>
      <c r="T23" s="554">
        <f t="shared" si="3"/>
        <v>22.197210749999996</v>
      </c>
    </row>
    <row r="24" spans="1:20" s="557" customFormat="1" ht="18.75" customHeight="1">
      <c r="A24" s="552">
        <v>14</v>
      </c>
      <c r="B24" s="458" t="s">
        <v>888</v>
      </c>
      <c r="C24" s="553">
        <v>19857</v>
      </c>
      <c r="D24" s="553">
        <v>0</v>
      </c>
      <c r="E24" s="553">
        <v>0</v>
      </c>
      <c r="F24" s="553">
        <v>556</v>
      </c>
      <c r="G24" s="553">
        <f t="shared" si="1"/>
        <v>20413</v>
      </c>
      <c r="H24" s="553">
        <v>247</v>
      </c>
      <c r="I24" s="554">
        <f t="shared" si="0"/>
        <v>756.30165</v>
      </c>
      <c r="J24" s="554">
        <f t="shared" si="2"/>
        <v>125.53995000000009</v>
      </c>
      <c r="K24" s="554">
        <f>G24*206*0.15/1000</f>
        <v>630.76169999999991</v>
      </c>
      <c r="L24" s="555"/>
      <c r="M24" s="555"/>
      <c r="N24" s="555"/>
      <c r="O24" s="555"/>
      <c r="P24" s="555"/>
      <c r="Q24" s="555"/>
      <c r="R24" s="555"/>
      <c r="S24" s="556">
        <v>150</v>
      </c>
      <c r="T24" s="554">
        <f t="shared" si="3"/>
        <v>11.344524750000001</v>
      </c>
    </row>
    <row r="25" spans="1:20" s="557" customFormat="1" ht="18.75" customHeight="1">
      <c r="A25" s="552">
        <v>15</v>
      </c>
      <c r="B25" s="458" t="s">
        <v>889</v>
      </c>
      <c r="C25" s="553">
        <v>31290</v>
      </c>
      <c r="D25" s="553">
        <v>71</v>
      </c>
      <c r="E25" s="553">
        <v>0</v>
      </c>
      <c r="F25" s="553">
        <v>142</v>
      </c>
      <c r="G25" s="553">
        <f t="shared" si="1"/>
        <v>31503</v>
      </c>
      <c r="H25" s="553">
        <v>247</v>
      </c>
      <c r="I25" s="554">
        <f t="shared" si="0"/>
        <v>1167.18615</v>
      </c>
      <c r="J25" s="554">
        <f t="shared" si="2"/>
        <v>193.74345000000005</v>
      </c>
      <c r="K25" s="554">
        <f>G25*206*0.15/1000</f>
        <v>973.44269999999995</v>
      </c>
      <c r="L25" s="555"/>
      <c r="M25" s="555"/>
      <c r="N25" s="555"/>
      <c r="O25" s="555"/>
      <c r="P25" s="555"/>
      <c r="Q25" s="555"/>
      <c r="R25" s="555"/>
      <c r="S25" s="556">
        <v>150</v>
      </c>
      <c r="T25" s="554">
        <f t="shared" si="3"/>
        <v>17.507792250000001</v>
      </c>
    </row>
    <row r="26" spans="1:20" s="557" customFormat="1" ht="18.75" customHeight="1">
      <c r="A26" s="552">
        <v>16</v>
      </c>
      <c r="B26" s="458" t="s">
        <v>890</v>
      </c>
      <c r="C26" s="553">
        <v>52175</v>
      </c>
      <c r="D26" s="553">
        <v>55</v>
      </c>
      <c r="E26" s="553">
        <v>0</v>
      </c>
      <c r="F26" s="553">
        <v>0</v>
      </c>
      <c r="G26" s="553">
        <f t="shared" si="1"/>
        <v>52230</v>
      </c>
      <c r="H26" s="553">
        <v>247</v>
      </c>
      <c r="I26" s="554">
        <f t="shared" si="0"/>
        <v>1935.1215</v>
      </c>
      <c r="J26" s="554">
        <f t="shared" si="2"/>
        <v>321.21450000000004</v>
      </c>
      <c r="K26" s="554">
        <f>G26*206*0.15/1000</f>
        <v>1613.9069999999999</v>
      </c>
      <c r="L26" s="555"/>
      <c r="M26" s="555"/>
      <c r="N26" s="555"/>
      <c r="O26" s="555"/>
      <c r="P26" s="555"/>
      <c r="Q26" s="555"/>
      <c r="R26" s="555"/>
      <c r="S26" s="556">
        <v>150</v>
      </c>
      <c r="T26" s="554">
        <f t="shared" si="3"/>
        <v>29.026822500000002</v>
      </c>
    </row>
    <row r="27" spans="1:20" s="557" customFormat="1" ht="18.75" customHeight="1">
      <c r="A27" s="552">
        <v>17</v>
      </c>
      <c r="B27" s="458" t="s">
        <v>891</v>
      </c>
      <c r="C27" s="553">
        <v>30711</v>
      </c>
      <c r="D27" s="553">
        <v>0</v>
      </c>
      <c r="E27" s="553">
        <v>0</v>
      </c>
      <c r="F27" s="553">
        <v>0</v>
      </c>
      <c r="G27" s="553">
        <f t="shared" si="1"/>
        <v>30711</v>
      </c>
      <c r="H27" s="553">
        <v>247</v>
      </c>
      <c r="I27" s="554">
        <f t="shared" si="0"/>
        <v>1137.8425500000001</v>
      </c>
      <c r="J27" s="554">
        <v>921.33</v>
      </c>
      <c r="K27" s="554">
        <v>216.51</v>
      </c>
      <c r="L27" s="555"/>
      <c r="M27" s="555"/>
      <c r="N27" s="555"/>
      <c r="O27" s="555"/>
      <c r="P27" s="555"/>
      <c r="Q27" s="555"/>
      <c r="R27" s="555"/>
      <c r="S27" s="556">
        <v>150</v>
      </c>
      <c r="T27" s="554">
        <f t="shared" si="3"/>
        <v>17.067638250000002</v>
      </c>
    </row>
    <row r="28" spans="1:20" s="557" customFormat="1" ht="18.75" customHeight="1">
      <c r="A28" s="552">
        <v>18</v>
      </c>
      <c r="B28" s="458" t="s">
        <v>892</v>
      </c>
      <c r="C28" s="553">
        <v>31309</v>
      </c>
      <c r="D28" s="553">
        <v>59</v>
      </c>
      <c r="E28" s="553">
        <v>0</v>
      </c>
      <c r="F28" s="553">
        <v>393</v>
      </c>
      <c r="G28" s="553">
        <f t="shared" si="1"/>
        <v>31761</v>
      </c>
      <c r="H28" s="553">
        <v>247</v>
      </c>
      <c r="I28" s="554">
        <f t="shared" si="0"/>
        <v>1176.74505</v>
      </c>
      <c r="J28" s="554">
        <v>221.05</v>
      </c>
      <c r="K28" s="554">
        <v>955.7</v>
      </c>
      <c r="L28" s="555"/>
      <c r="M28" s="555"/>
      <c r="N28" s="555"/>
      <c r="O28" s="555"/>
      <c r="P28" s="555"/>
      <c r="Q28" s="555"/>
      <c r="R28" s="555"/>
      <c r="S28" s="556">
        <v>150</v>
      </c>
      <c r="T28" s="554">
        <f t="shared" si="3"/>
        <v>17.65117575</v>
      </c>
    </row>
    <row r="29" spans="1:20" s="557" customFormat="1" ht="18.75" customHeight="1">
      <c r="A29" s="552">
        <v>19</v>
      </c>
      <c r="B29" s="458" t="s">
        <v>893</v>
      </c>
      <c r="C29" s="553">
        <v>27063</v>
      </c>
      <c r="D29" s="553">
        <v>1454</v>
      </c>
      <c r="E29" s="553">
        <v>0</v>
      </c>
      <c r="F29" s="553">
        <v>261</v>
      </c>
      <c r="G29" s="553">
        <f t="shared" si="1"/>
        <v>28778</v>
      </c>
      <c r="H29" s="553">
        <v>247</v>
      </c>
      <c r="I29" s="554">
        <f t="shared" si="0"/>
        <v>1066.2248999999999</v>
      </c>
      <c r="J29" s="554">
        <v>201.34</v>
      </c>
      <c r="K29" s="554">
        <v>903.79</v>
      </c>
      <c r="L29" s="555"/>
      <c r="M29" s="555"/>
      <c r="N29" s="555"/>
      <c r="O29" s="555"/>
      <c r="P29" s="555"/>
      <c r="Q29" s="555"/>
      <c r="R29" s="555"/>
      <c r="S29" s="556">
        <v>150</v>
      </c>
      <c r="T29" s="554">
        <f t="shared" si="3"/>
        <v>15.993373499999999</v>
      </c>
    </row>
    <row r="30" spans="1:20" s="557" customFormat="1" ht="18.75" customHeight="1">
      <c r="A30" s="552">
        <v>20</v>
      </c>
      <c r="B30" s="458" t="s">
        <v>894</v>
      </c>
      <c r="C30" s="553">
        <v>13324</v>
      </c>
      <c r="D30" s="553">
        <v>0</v>
      </c>
      <c r="E30" s="553">
        <v>0</v>
      </c>
      <c r="F30" s="553">
        <v>0</v>
      </c>
      <c r="G30" s="553">
        <f t="shared" si="1"/>
        <v>13324</v>
      </c>
      <c r="H30" s="553">
        <v>247</v>
      </c>
      <c r="I30" s="554">
        <f t="shared" si="0"/>
        <v>493.65419999999995</v>
      </c>
      <c r="J30" s="554">
        <f t="shared" si="2"/>
        <v>81.94259999999997</v>
      </c>
      <c r="K30" s="554">
        <f>G30*206*0.15/1000</f>
        <v>411.71159999999998</v>
      </c>
      <c r="L30" s="555"/>
      <c r="M30" s="555"/>
      <c r="N30" s="555"/>
      <c r="O30" s="555"/>
      <c r="P30" s="555"/>
      <c r="Q30" s="555"/>
      <c r="R30" s="555"/>
      <c r="S30" s="556">
        <v>150</v>
      </c>
      <c r="T30" s="554">
        <f t="shared" si="3"/>
        <v>7.404812999999999</v>
      </c>
    </row>
    <row r="31" spans="1:20" s="557" customFormat="1" ht="18.75" customHeight="1">
      <c r="A31" s="552">
        <v>21</v>
      </c>
      <c r="B31" s="458" t="s">
        <v>895</v>
      </c>
      <c r="C31" s="553">
        <v>27211</v>
      </c>
      <c r="D31" s="553">
        <v>391</v>
      </c>
      <c r="E31" s="553">
        <v>0</v>
      </c>
      <c r="F31" s="553">
        <v>139</v>
      </c>
      <c r="G31" s="553">
        <f t="shared" si="1"/>
        <v>27741</v>
      </c>
      <c r="H31" s="553">
        <v>247</v>
      </c>
      <c r="I31" s="554">
        <f t="shared" si="0"/>
        <v>1027.80405</v>
      </c>
      <c r="J31" s="554">
        <f t="shared" si="2"/>
        <v>170.60714999999993</v>
      </c>
      <c r="K31" s="554">
        <f>G31*206*0.15/1000</f>
        <v>857.19690000000003</v>
      </c>
      <c r="L31" s="555"/>
      <c r="M31" s="555"/>
      <c r="N31" s="555"/>
      <c r="O31" s="555"/>
      <c r="P31" s="555"/>
      <c r="Q31" s="555"/>
      <c r="R31" s="555"/>
      <c r="S31" s="556">
        <v>150</v>
      </c>
      <c r="T31" s="554">
        <f t="shared" si="3"/>
        <v>15.417060749999999</v>
      </c>
    </row>
    <row r="32" spans="1:20" s="557" customFormat="1" ht="18.75" customHeight="1">
      <c r="A32" s="552">
        <v>22</v>
      </c>
      <c r="B32" s="458" t="s">
        <v>896</v>
      </c>
      <c r="C32" s="553">
        <v>33293</v>
      </c>
      <c r="D32" s="553">
        <v>1311</v>
      </c>
      <c r="E32" s="553">
        <v>0</v>
      </c>
      <c r="F32" s="553">
        <v>1007</v>
      </c>
      <c r="G32" s="553">
        <f t="shared" si="1"/>
        <v>35611</v>
      </c>
      <c r="H32" s="553">
        <v>247</v>
      </c>
      <c r="I32" s="554">
        <f t="shared" si="0"/>
        <v>1319.3875500000001</v>
      </c>
      <c r="J32" s="554">
        <v>966.5</v>
      </c>
      <c r="K32" s="554">
        <v>352.87</v>
      </c>
      <c r="L32" s="555"/>
      <c r="M32" s="555"/>
      <c r="N32" s="555"/>
      <c r="O32" s="555"/>
      <c r="P32" s="555"/>
      <c r="Q32" s="555"/>
      <c r="R32" s="555"/>
      <c r="S32" s="556">
        <v>150</v>
      </c>
      <c r="T32" s="554">
        <f t="shared" si="3"/>
        <v>19.790813250000003</v>
      </c>
    </row>
    <row r="33" spans="1:20" s="557" customFormat="1" ht="18.75" customHeight="1">
      <c r="A33" s="552">
        <v>23</v>
      </c>
      <c r="B33" s="458" t="s">
        <v>897</v>
      </c>
      <c r="C33" s="553">
        <v>47958</v>
      </c>
      <c r="D33" s="553">
        <v>2306</v>
      </c>
      <c r="E33" s="553">
        <v>0</v>
      </c>
      <c r="F33" s="553">
        <v>0</v>
      </c>
      <c r="G33" s="553">
        <f t="shared" si="1"/>
        <v>50264</v>
      </c>
      <c r="H33" s="553">
        <v>247</v>
      </c>
      <c r="I33" s="554">
        <f t="shared" si="0"/>
        <v>1862.2811999999999</v>
      </c>
      <c r="J33" s="554">
        <v>423.89</v>
      </c>
      <c r="K33" s="554">
        <v>1438.39</v>
      </c>
      <c r="L33" s="555"/>
      <c r="M33" s="555"/>
      <c r="N33" s="555"/>
      <c r="O33" s="555"/>
      <c r="P33" s="555"/>
      <c r="Q33" s="555"/>
      <c r="R33" s="555"/>
      <c r="S33" s="556">
        <v>150</v>
      </c>
      <c r="T33" s="554">
        <f t="shared" si="3"/>
        <v>27.934217999999998</v>
      </c>
    </row>
    <row r="34" spans="1:20" s="557" customFormat="1" ht="18.75" customHeight="1">
      <c r="A34" s="552">
        <v>24</v>
      </c>
      <c r="B34" s="458" t="s">
        <v>898</v>
      </c>
      <c r="C34" s="553">
        <v>39767</v>
      </c>
      <c r="D34" s="553">
        <v>2118</v>
      </c>
      <c r="E34" s="553">
        <v>0</v>
      </c>
      <c r="F34" s="553">
        <v>43</v>
      </c>
      <c r="G34" s="553">
        <v>41928</v>
      </c>
      <c r="H34" s="553">
        <v>247</v>
      </c>
      <c r="I34" s="554">
        <f t="shared" si="0"/>
        <v>1553.4323999999999</v>
      </c>
      <c r="J34" s="554">
        <f t="shared" si="2"/>
        <v>257.85719999999992</v>
      </c>
      <c r="K34" s="554">
        <f>G34*206*0.15/1000</f>
        <v>1295.5752</v>
      </c>
      <c r="L34" s="555"/>
      <c r="M34" s="555"/>
      <c r="N34" s="555"/>
      <c r="O34" s="555"/>
      <c r="P34" s="555"/>
      <c r="Q34" s="555"/>
      <c r="R34" s="555"/>
      <c r="S34" s="556">
        <v>150</v>
      </c>
      <c r="T34" s="554">
        <f t="shared" si="3"/>
        <v>23.301486000000001</v>
      </c>
    </row>
    <row r="35" spans="1:20" s="557" customFormat="1" ht="18.75" customHeight="1">
      <c r="A35" s="552">
        <v>25</v>
      </c>
      <c r="B35" s="458" t="s">
        <v>899</v>
      </c>
      <c r="C35" s="553">
        <v>39816</v>
      </c>
      <c r="D35" s="553">
        <v>0</v>
      </c>
      <c r="E35" s="553">
        <v>0</v>
      </c>
      <c r="F35" s="553">
        <v>18</v>
      </c>
      <c r="G35" s="553">
        <f t="shared" si="1"/>
        <v>39834</v>
      </c>
      <c r="H35" s="553">
        <v>247</v>
      </c>
      <c r="I35" s="554">
        <f t="shared" si="0"/>
        <v>1475.8497</v>
      </c>
      <c r="J35" s="554">
        <f t="shared" si="2"/>
        <v>244.97910000000002</v>
      </c>
      <c r="K35" s="554">
        <f>G35*206*0.15/1000</f>
        <v>1230.8706</v>
      </c>
      <c r="L35" s="555"/>
      <c r="M35" s="555"/>
      <c r="N35" s="555"/>
      <c r="O35" s="555"/>
      <c r="P35" s="555"/>
      <c r="Q35" s="555"/>
      <c r="R35" s="555"/>
      <c r="S35" s="556">
        <v>150</v>
      </c>
      <c r="T35" s="554">
        <f t="shared" si="3"/>
        <v>22.137745499999998</v>
      </c>
    </row>
    <row r="36" spans="1:20" s="558" customFormat="1" ht="18.75" customHeight="1">
      <c r="A36" s="552">
        <v>26</v>
      </c>
      <c r="B36" s="458" t="s">
        <v>900</v>
      </c>
      <c r="C36" s="553">
        <v>37346</v>
      </c>
      <c r="D36" s="553">
        <v>0</v>
      </c>
      <c r="E36" s="553">
        <v>0</v>
      </c>
      <c r="F36" s="553">
        <v>0</v>
      </c>
      <c r="G36" s="553">
        <f t="shared" si="1"/>
        <v>37346</v>
      </c>
      <c r="H36" s="553">
        <v>247</v>
      </c>
      <c r="I36" s="554">
        <f t="shared" si="0"/>
        <v>1383.6693</v>
      </c>
      <c r="J36" s="554">
        <f>I36-K36</f>
        <v>280.88486790000002</v>
      </c>
      <c r="K36" s="554">
        <f>I36*79.7%</f>
        <v>1102.7844321</v>
      </c>
      <c r="L36" s="555"/>
      <c r="M36" s="555"/>
      <c r="N36" s="555"/>
      <c r="O36" s="555"/>
      <c r="P36" s="555"/>
      <c r="Q36" s="555"/>
      <c r="R36" s="555"/>
      <c r="S36" s="556">
        <v>150</v>
      </c>
      <c r="T36" s="554">
        <f t="shared" si="3"/>
        <v>20.755039499999999</v>
      </c>
    </row>
    <row r="37" spans="1:20" s="557" customFormat="1" ht="18.75" customHeight="1">
      <c r="A37" s="552">
        <v>27</v>
      </c>
      <c r="B37" s="458" t="s">
        <v>901</v>
      </c>
      <c r="C37" s="553">
        <v>45899</v>
      </c>
      <c r="D37" s="553">
        <v>0</v>
      </c>
      <c r="E37" s="553">
        <v>0</v>
      </c>
      <c r="F37" s="553">
        <v>0</v>
      </c>
      <c r="G37" s="553">
        <f t="shared" si="1"/>
        <v>45899</v>
      </c>
      <c r="H37" s="553">
        <v>247</v>
      </c>
      <c r="I37" s="554">
        <f t="shared" si="0"/>
        <v>1700.5579499999999</v>
      </c>
      <c r="J37" s="554">
        <f t="shared" si="2"/>
        <v>282.27884999999992</v>
      </c>
      <c r="K37" s="554">
        <f>G37*206*0.15/1000</f>
        <v>1418.2791</v>
      </c>
      <c r="L37" s="555"/>
      <c r="M37" s="555"/>
      <c r="N37" s="555"/>
      <c r="O37" s="555"/>
      <c r="P37" s="555"/>
      <c r="Q37" s="555"/>
      <c r="R37" s="555"/>
      <c r="S37" s="556">
        <v>150</v>
      </c>
      <c r="T37" s="554">
        <f t="shared" si="3"/>
        <v>25.508369249999998</v>
      </c>
    </row>
    <row r="38" spans="1:20" s="557" customFormat="1" ht="18.75" customHeight="1">
      <c r="A38" s="552">
        <v>28</v>
      </c>
      <c r="B38" s="458" t="s">
        <v>902</v>
      </c>
      <c r="C38" s="553">
        <v>42286</v>
      </c>
      <c r="D38" s="553">
        <v>662</v>
      </c>
      <c r="E38" s="553">
        <v>0</v>
      </c>
      <c r="F38" s="553">
        <v>0</v>
      </c>
      <c r="G38" s="553">
        <f t="shared" si="1"/>
        <v>42948</v>
      </c>
      <c r="H38" s="553">
        <v>247</v>
      </c>
      <c r="I38" s="554">
        <f t="shared" si="0"/>
        <v>1591.2233999999999</v>
      </c>
      <c r="J38" s="554">
        <v>1591.22</v>
      </c>
      <c r="K38" s="554">
        <v>0</v>
      </c>
      <c r="L38" s="555"/>
      <c r="M38" s="555"/>
      <c r="N38" s="555"/>
      <c r="O38" s="555"/>
      <c r="P38" s="555"/>
      <c r="Q38" s="555"/>
      <c r="R38" s="555"/>
      <c r="S38" s="556">
        <v>150</v>
      </c>
      <c r="T38" s="554">
        <f t="shared" si="3"/>
        <v>23.868350999999997</v>
      </c>
    </row>
    <row r="39" spans="1:20" s="557" customFormat="1" ht="18.75" customHeight="1">
      <c r="A39" s="552">
        <v>29</v>
      </c>
      <c r="B39" s="458" t="s">
        <v>903</v>
      </c>
      <c r="C39" s="553">
        <v>22784</v>
      </c>
      <c r="D39" s="553">
        <v>128</v>
      </c>
      <c r="E39" s="553">
        <v>0</v>
      </c>
      <c r="F39" s="553">
        <v>2009</v>
      </c>
      <c r="G39" s="553">
        <f t="shared" si="1"/>
        <v>24921</v>
      </c>
      <c r="H39" s="553">
        <v>247</v>
      </c>
      <c r="I39" s="554">
        <f t="shared" si="0"/>
        <v>923.32304999999997</v>
      </c>
      <c r="J39" s="554">
        <f t="shared" si="2"/>
        <v>153.26414999999997</v>
      </c>
      <c r="K39" s="554">
        <f t="shared" ref="K39:K45" si="4">G39*206*0.15/1000</f>
        <v>770.05889999999999</v>
      </c>
      <c r="L39" s="555"/>
      <c r="M39" s="555"/>
      <c r="N39" s="555"/>
      <c r="O39" s="555"/>
      <c r="P39" s="555"/>
      <c r="Q39" s="555"/>
      <c r="R39" s="555"/>
      <c r="S39" s="556">
        <v>150</v>
      </c>
      <c r="T39" s="554">
        <f t="shared" si="3"/>
        <v>13.84984575</v>
      </c>
    </row>
    <row r="40" spans="1:20" s="557" customFormat="1" ht="18.75" customHeight="1">
      <c r="A40" s="552">
        <v>30</v>
      </c>
      <c r="B40" s="458" t="s">
        <v>904</v>
      </c>
      <c r="C40" s="553">
        <v>37650</v>
      </c>
      <c r="D40" s="553">
        <v>636</v>
      </c>
      <c r="E40" s="553">
        <v>0</v>
      </c>
      <c r="F40" s="553">
        <v>455</v>
      </c>
      <c r="G40" s="553">
        <f t="shared" si="1"/>
        <v>38741</v>
      </c>
      <c r="H40" s="553">
        <v>247</v>
      </c>
      <c r="I40" s="554">
        <f t="shared" si="0"/>
        <v>1435.3540500000001</v>
      </c>
      <c r="J40" s="554">
        <f t="shared" si="2"/>
        <v>238.25715000000014</v>
      </c>
      <c r="K40" s="554">
        <f t="shared" si="4"/>
        <v>1197.0969</v>
      </c>
      <c r="L40" s="555"/>
      <c r="M40" s="555"/>
      <c r="N40" s="555"/>
      <c r="O40" s="555"/>
      <c r="P40" s="555"/>
      <c r="Q40" s="555"/>
      <c r="R40" s="555"/>
      <c r="S40" s="556">
        <v>150</v>
      </c>
      <c r="T40" s="554">
        <f t="shared" si="3"/>
        <v>21.530310750000002</v>
      </c>
    </row>
    <row r="41" spans="1:20" s="557" customFormat="1" ht="18.75" customHeight="1">
      <c r="A41" s="552">
        <v>31</v>
      </c>
      <c r="B41" s="458" t="s">
        <v>905</v>
      </c>
      <c r="C41" s="553">
        <v>23963</v>
      </c>
      <c r="D41" s="553">
        <v>52</v>
      </c>
      <c r="E41" s="553">
        <v>0</v>
      </c>
      <c r="F41" s="553">
        <v>0</v>
      </c>
      <c r="G41" s="553">
        <f t="shared" si="1"/>
        <v>24015</v>
      </c>
      <c r="H41" s="553">
        <v>247</v>
      </c>
      <c r="I41" s="554">
        <f t="shared" si="0"/>
        <v>889.75575000000003</v>
      </c>
      <c r="J41" s="554">
        <f t="shared" si="2"/>
        <v>147.69225000000006</v>
      </c>
      <c r="K41" s="554">
        <f t="shared" si="4"/>
        <v>742.06349999999998</v>
      </c>
      <c r="L41" s="555"/>
      <c r="M41" s="555"/>
      <c r="N41" s="555"/>
      <c r="O41" s="555"/>
      <c r="P41" s="555"/>
      <c r="Q41" s="555"/>
      <c r="R41" s="555"/>
      <c r="S41" s="556">
        <v>150</v>
      </c>
      <c r="T41" s="554">
        <f t="shared" si="3"/>
        <v>13.34633625</v>
      </c>
    </row>
    <row r="42" spans="1:20" s="557" customFormat="1" ht="18.75" customHeight="1">
      <c r="A42" s="552">
        <v>32</v>
      </c>
      <c r="B42" s="458" t="s">
        <v>906</v>
      </c>
      <c r="C42" s="553">
        <v>18856</v>
      </c>
      <c r="D42" s="553">
        <v>348</v>
      </c>
      <c r="E42" s="553">
        <v>0</v>
      </c>
      <c r="F42" s="553">
        <v>37</v>
      </c>
      <c r="G42" s="553">
        <f t="shared" si="1"/>
        <v>19241</v>
      </c>
      <c r="H42" s="553">
        <v>247</v>
      </c>
      <c r="I42" s="554">
        <f t="shared" si="0"/>
        <v>712.87904999999989</v>
      </c>
      <c r="J42" s="554">
        <f t="shared" si="2"/>
        <v>118.33214999999984</v>
      </c>
      <c r="K42" s="554">
        <f t="shared" si="4"/>
        <v>594.54690000000005</v>
      </c>
      <c r="L42" s="555"/>
      <c r="M42" s="555"/>
      <c r="N42" s="555"/>
      <c r="O42" s="555"/>
      <c r="P42" s="555"/>
      <c r="Q42" s="555"/>
      <c r="R42" s="555"/>
      <c r="S42" s="556">
        <v>150</v>
      </c>
      <c r="T42" s="554">
        <f t="shared" si="3"/>
        <v>10.69318575</v>
      </c>
    </row>
    <row r="43" spans="1:20" s="557" customFormat="1" ht="18.75" customHeight="1">
      <c r="A43" s="552">
        <v>33</v>
      </c>
      <c r="B43" s="458" t="s">
        <v>907</v>
      </c>
      <c r="C43" s="553">
        <v>38016</v>
      </c>
      <c r="D43" s="553">
        <v>0</v>
      </c>
      <c r="E43" s="553">
        <v>0</v>
      </c>
      <c r="F43" s="553">
        <v>0</v>
      </c>
      <c r="G43" s="553">
        <f t="shared" si="1"/>
        <v>38016</v>
      </c>
      <c r="H43" s="553">
        <v>247</v>
      </c>
      <c r="I43" s="554">
        <f t="shared" si="0"/>
        <v>1408.4928</v>
      </c>
      <c r="J43" s="554">
        <f t="shared" si="2"/>
        <v>233.79840000000013</v>
      </c>
      <c r="K43" s="554">
        <f t="shared" si="4"/>
        <v>1174.6943999999999</v>
      </c>
      <c r="L43" s="555"/>
      <c r="M43" s="555"/>
      <c r="N43" s="555"/>
      <c r="O43" s="555"/>
      <c r="P43" s="555"/>
      <c r="Q43" s="555"/>
      <c r="R43" s="555"/>
      <c r="S43" s="556">
        <v>150</v>
      </c>
      <c r="T43" s="554">
        <f t="shared" si="3"/>
        <v>21.127392</v>
      </c>
    </row>
    <row r="44" spans="1:20" s="557" customFormat="1" ht="18.75" customHeight="1">
      <c r="A44" s="552">
        <v>34</v>
      </c>
      <c r="B44" s="458" t="s">
        <v>908</v>
      </c>
      <c r="C44" s="553">
        <v>40116</v>
      </c>
      <c r="D44" s="553">
        <v>0</v>
      </c>
      <c r="E44" s="553">
        <v>0</v>
      </c>
      <c r="F44" s="553">
        <v>298</v>
      </c>
      <c r="G44" s="553">
        <f t="shared" si="1"/>
        <v>40414</v>
      </c>
      <c r="H44" s="553">
        <v>247</v>
      </c>
      <c r="I44" s="554">
        <f t="shared" si="0"/>
        <v>1497.3387</v>
      </c>
      <c r="J44" s="554">
        <f t="shared" si="2"/>
        <v>248.54610000000025</v>
      </c>
      <c r="K44" s="554">
        <f t="shared" si="4"/>
        <v>1248.7925999999998</v>
      </c>
      <c r="L44" s="555"/>
      <c r="M44" s="555"/>
      <c r="N44" s="555"/>
      <c r="O44" s="555"/>
      <c r="P44" s="555"/>
      <c r="Q44" s="555"/>
      <c r="R44" s="555"/>
      <c r="S44" s="556">
        <v>150</v>
      </c>
      <c r="T44" s="554">
        <f t="shared" si="3"/>
        <v>22.460080499999997</v>
      </c>
    </row>
    <row r="45" spans="1:20" s="557" customFormat="1" ht="18.75" customHeight="1">
      <c r="A45" s="552">
        <v>35</v>
      </c>
      <c r="B45" s="458" t="s">
        <v>909</v>
      </c>
      <c r="C45" s="553">
        <v>38097</v>
      </c>
      <c r="D45" s="553">
        <v>95</v>
      </c>
      <c r="E45" s="553">
        <v>0</v>
      </c>
      <c r="F45" s="553">
        <v>79</v>
      </c>
      <c r="G45" s="553">
        <f t="shared" si="1"/>
        <v>38271</v>
      </c>
      <c r="H45" s="553">
        <v>247</v>
      </c>
      <c r="I45" s="554">
        <f t="shared" si="0"/>
        <v>1417.94055</v>
      </c>
      <c r="J45" s="554">
        <f t="shared" si="2"/>
        <v>235.36665000000016</v>
      </c>
      <c r="K45" s="554">
        <f t="shared" si="4"/>
        <v>1182.5738999999999</v>
      </c>
      <c r="L45" s="555"/>
      <c r="M45" s="555"/>
      <c r="N45" s="555"/>
      <c r="O45" s="555"/>
      <c r="P45" s="555"/>
      <c r="Q45" s="555"/>
      <c r="R45" s="555"/>
      <c r="S45" s="556">
        <v>150</v>
      </c>
      <c r="T45" s="554">
        <f t="shared" si="3"/>
        <v>21.269108250000002</v>
      </c>
    </row>
    <row r="46" spans="1:20" s="557" customFormat="1" ht="18.75" customHeight="1">
      <c r="A46" s="552">
        <v>36</v>
      </c>
      <c r="B46" s="458" t="s">
        <v>910</v>
      </c>
      <c r="C46" s="553">
        <v>24585</v>
      </c>
      <c r="D46" s="553">
        <v>0</v>
      </c>
      <c r="E46" s="553">
        <v>0</v>
      </c>
      <c r="F46" s="553">
        <v>0</v>
      </c>
      <c r="G46" s="553">
        <f t="shared" si="1"/>
        <v>24585</v>
      </c>
      <c r="H46" s="553">
        <v>247</v>
      </c>
      <c r="I46" s="554">
        <f t="shared" si="0"/>
        <v>910.87424999999996</v>
      </c>
      <c r="J46" s="554">
        <f t="shared" si="2"/>
        <v>184.90747275000001</v>
      </c>
      <c r="K46" s="554">
        <f>I46*79.7%</f>
        <v>725.96677724999995</v>
      </c>
      <c r="L46" s="555"/>
      <c r="M46" s="1334"/>
      <c r="N46" s="1334"/>
      <c r="O46" s="1334"/>
      <c r="P46" s="1334"/>
      <c r="Q46" s="1334"/>
      <c r="R46" s="1334"/>
      <c r="S46" s="556">
        <v>150</v>
      </c>
      <c r="T46" s="554">
        <f t="shared" si="3"/>
        <v>13.663113750000001</v>
      </c>
    </row>
    <row r="47" spans="1:20" s="557" customFormat="1" ht="18.75" customHeight="1">
      <c r="A47" s="552">
        <v>37</v>
      </c>
      <c r="B47" s="458" t="s">
        <v>911</v>
      </c>
      <c r="C47" s="553">
        <v>50492</v>
      </c>
      <c r="D47" s="553">
        <v>271</v>
      </c>
      <c r="E47" s="553">
        <v>0</v>
      </c>
      <c r="F47" s="553">
        <v>1162</v>
      </c>
      <c r="G47" s="553">
        <f t="shared" si="1"/>
        <v>51925</v>
      </c>
      <c r="H47" s="553">
        <v>247</v>
      </c>
      <c r="I47" s="554">
        <f t="shared" si="0"/>
        <v>1923.82125</v>
      </c>
      <c r="J47" s="554">
        <v>1971.13</v>
      </c>
      <c r="K47" s="554">
        <v>0</v>
      </c>
      <c r="L47" s="555"/>
      <c r="M47" s="555"/>
      <c r="N47" s="555"/>
      <c r="O47" s="555"/>
      <c r="P47" s="555"/>
      <c r="Q47" s="555"/>
      <c r="R47" s="555"/>
      <c r="S47" s="556">
        <v>150</v>
      </c>
      <c r="T47" s="554">
        <f t="shared" si="3"/>
        <v>28.857318750000001</v>
      </c>
    </row>
    <row r="48" spans="1:20" s="557" customFormat="1" ht="18.75" customHeight="1">
      <c r="A48" s="552">
        <v>38</v>
      </c>
      <c r="B48" s="458" t="s">
        <v>912</v>
      </c>
      <c r="C48" s="553">
        <v>67546</v>
      </c>
      <c r="D48" s="553">
        <v>1165</v>
      </c>
      <c r="E48" s="553">
        <v>0</v>
      </c>
      <c r="F48" s="553">
        <v>0</v>
      </c>
      <c r="G48" s="553">
        <f t="shared" si="1"/>
        <v>68711</v>
      </c>
      <c r="H48" s="553">
        <v>247</v>
      </c>
      <c r="I48" s="554">
        <f t="shared" si="0"/>
        <v>2545.7425499999999</v>
      </c>
      <c r="J48" s="554">
        <f t="shared" si="2"/>
        <v>422.57265000000007</v>
      </c>
      <c r="K48" s="554">
        <f>G48*206*0.15/1000</f>
        <v>2123.1698999999999</v>
      </c>
      <c r="L48" s="555"/>
      <c r="M48" s="555"/>
      <c r="N48" s="555"/>
      <c r="O48" s="555"/>
      <c r="P48" s="555"/>
      <c r="Q48" s="555"/>
      <c r="R48" s="555"/>
      <c r="S48" s="556">
        <v>150</v>
      </c>
      <c r="T48" s="554">
        <f t="shared" si="3"/>
        <v>38.186138249999999</v>
      </c>
    </row>
    <row r="49" spans="1:20" s="557" customFormat="1" ht="18.75" customHeight="1">
      <c r="A49" s="552">
        <v>39</v>
      </c>
      <c r="B49" s="458" t="s">
        <v>913</v>
      </c>
      <c r="C49" s="553">
        <v>52207</v>
      </c>
      <c r="D49" s="553">
        <v>303</v>
      </c>
      <c r="E49" s="553">
        <v>0</v>
      </c>
      <c r="F49" s="553">
        <v>406</v>
      </c>
      <c r="G49" s="553">
        <f t="shared" si="1"/>
        <v>52916</v>
      </c>
      <c r="H49" s="553">
        <v>247</v>
      </c>
      <c r="I49" s="554">
        <f t="shared" si="0"/>
        <v>1960.5377999999998</v>
      </c>
      <c r="J49" s="554">
        <v>1960.54</v>
      </c>
      <c r="K49" s="554">
        <v>0</v>
      </c>
      <c r="L49" s="555"/>
      <c r="M49" s="555"/>
      <c r="N49" s="555"/>
      <c r="O49" s="555"/>
      <c r="P49" s="555"/>
      <c r="Q49" s="555"/>
      <c r="R49" s="555"/>
      <c r="S49" s="556">
        <v>150</v>
      </c>
      <c r="T49" s="554">
        <f t="shared" si="3"/>
        <v>29.408066999999996</v>
      </c>
    </row>
    <row r="50" spans="1:20" s="557" customFormat="1" ht="18.75" customHeight="1">
      <c r="A50" s="552">
        <v>40</v>
      </c>
      <c r="B50" s="458" t="s">
        <v>914</v>
      </c>
      <c r="C50" s="553">
        <v>31100</v>
      </c>
      <c r="D50" s="553">
        <v>65</v>
      </c>
      <c r="E50" s="553">
        <v>0</v>
      </c>
      <c r="F50" s="553">
        <v>444</v>
      </c>
      <c r="G50" s="553">
        <f t="shared" si="1"/>
        <v>31609</v>
      </c>
      <c r="H50" s="553">
        <v>247</v>
      </c>
      <c r="I50" s="554">
        <f t="shared" si="0"/>
        <v>1171.1134500000001</v>
      </c>
      <c r="J50" s="554">
        <f t="shared" si="2"/>
        <v>194.39535000000012</v>
      </c>
      <c r="K50" s="554">
        <f>G50*206*0.15/1000</f>
        <v>976.71809999999994</v>
      </c>
      <c r="L50" s="555"/>
      <c r="M50" s="555"/>
      <c r="N50" s="555"/>
      <c r="O50" s="555"/>
      <c r="P50" s="555"/>
      <c r="Q50" s="555"/>
      <c r="R50" s="555"/>
      <c r="S50" s="556">
        <v>150</v>
      </c>
      <c r="T50" s="554">
        <f t="shared" si="3"/>
        <v>17.56670175</v>
      </c>
    </row>
    <row r="51" spans="1:20" s="557" customFormat="1" ht="18.75" customHeight="1">
      <c r="A51" s="552">
        <v>41</v>
      </c>
      <c r="B51" s="458" t="s">
        <v>915</v>
      </c>
      <c r="C51" s="553">
        <v>45485</v>
      </c>
      <c r="D51" s="553">
        <v>140</v>
      </c>
      <c r="E51" s="553">
        <v>0</v>
      </c>
      <c r="F51" s="553">
        <v>250</v>
      </c>
      <c r="G51" s="553">
        <f t="shared" si="1"/>
        <v>45875</v>
      </c>
      <c r="H51" s="553">
        <v>247</v>
      </c>
      <c r="I51" s="554">
        <f t="shared" si="0"/>
        <v>1699.66875</v>
      </c>
      <c r="J51" s="554">
        <f>G51*206*0.15/1000</f>
        <v>1417.5374999999999</v>
      </c>
      <c r="K51" s="554">
        <f>I51-J51</f>
        <v>282.13125000000014</v>
      </c>
      <c r="L51" s="555"/>
      <c r="M51" s="555"/>
      <c r="N51" s="555"/>
      <c r="O51" s="555"/>
      <c r="P51" s="555"/>
      <c r="Q51" s="555"/>
      <c r="R51" s="555"/>
      <c r="S51" s="556">
        <v>150</v>
      </c>
      <c r="T51" s="554">
        <f t="shared" si="3"/>
        <v>25.49503125</v>
      </c>
    </row>
    <row r="52" spans="1:20" s="557" customFormat="1" ht="18.75" customHeight="1">
      <c r="A52" s="552">
        <v>42</v>
      </c>
      <c r="B52" s="458" t="s">
        <v>916</v>
      </c>
      <c r="C52" s="553">
        <v>31755</v>
      </c>
      <c r="D52" s="553">
        <v>0</v>
      </c>
      <c r="E52" s="553">
        <v>0</v>
      </c>
      <c r="F52" s="553">
        <v>194</v>
      </c>
      <c r="G52" s="553">
        <f t="shared" si="1"/>
        <v>31949</v>
      </c>
      <c r="H52" s="553">
        <v>247</v>
      </c>
      <c r="I52" s="554">
        <f t="shared" si="0"/>
        <v>1183.71045</v>
      </c>
      <c r="J52" s="554">
        <f>G52*206*0.15/1000</f>
        <v>987.22410000000002</v>
      </c>
      <c r="K52" s="554">
        <f>I52-J52</f>
        <v>196.48635000000002</v>
      </c>
      <c r="L52" s="555"/>
      <c r="M52" s="555"/>
      <c r="N52" s="555"/>
      <c r="O52" s="555"/>
      <c r="P52" s="555"/>
      <c r="Q52" s="555"/>
      <c r="R52" s="555"/>
      <c r="S52" s="556">
        <v>150</v>
      </c>
      <c r="T52" s="554">
        <f t="shared" si="3"/>
        <v>17.75565675</v>
      </c>
    </row>
    <row r="53" spans="1:20" s="557" customFormat="1" ht="18.75" customHeight="1">
      <c r="A53" s="552">
        <v>43</v>
      </c>
      <c r="B53" s="458" t="s">
        <v>917</v>
      </c>
      <c r="C53" s="553">
        <v>18128</v>
      </c>
      <c r="D53" s="553">
        <v>0</v>
      </c>
      <c r="E53" s="553">
        <v>0</v>
      </c>
      <c r="F53" s="553">
        <v>0</v>
      </c>
      <c r="G53" s="553">
        <f t="shared" si="1"/>
        <v>18128</v>
      </c>
      <c r="H53" s="553">
        <v>247</v>
      </c>
      <c r="I53" s="554">
        <f t="shared" si="0"/>
        <v>671.64240000000007</v>
      </c>
      <c r="J53" s="554">
        <f t="shared" si="2"/>
        <v>111.48720000000014</v>
      </c>
      <c r="K53" s="554">
        <f>G53*206*0.15/1000</f>
        <v>560.15519999999992</v>
      </c>
      <c r="L53" s="555"/>
      <c r="M53" s="555"/>
      <c r="N53" s="555"/>
      <c r="O53" s="555"/>
      <c r="P53" s="555"/>
      <c r="Q53" s="555"/>
      <c r="R53" s="555"/>
      <c r="S53" s="556">
        <v>150</v>
      </c>
      <c r="T53" s="554">
        <f t="shared" si="3"/>
        <v>10.074636000000002</v>
      </c>
    </row>
    <row r="54" spans="1:20" s="557" customFormat="1" ht="18.75" customHeight="1">
      <c r="A54" s="552">
        <v>44</v>
      </c>
      <c r="B54" s="458" t="s">
        <v>918</v>
      </c>
      <c r="C54" s="553">
        <v>19246</v>
      </c>
      <c r="D54" s="553">
        <v>0</v>
      </c>
      <c r="E54" s="553">
        <v>0</v>
      </c>
      <c r="F54" s="553">
        <v>2141</v>
      </c>
      <c r="G54" s="553">
        <f t="shared" si="1"/>
        <v>21387</v>
      </c>
      <c r="H54" s="553">
        <v>247</v>
      </c>
      <c r="I54" s="554">
        <f t="shared" si="0"/>
        <v>792.38834999999995</v>
      </c>
      <c r="J54" s="554">
        <f t="shared" si="2"/>
        <v>131.53004999999996</v>
      </c>
      <c r="K54" s="554">
        <f>G54*206*0.15/1000</f>
        <v>660.85829999999999</v>
      </c>
      <c r="L54" s="555"/>
      <c r="M54" s="555"/>
      <c r="N54" s="555"/>
      <c r="O54" s="555"/>
      <c r="P54" s="555"/>
      <c r="Q54" s="555"/>
      <c r="R54" s="555"/>
      <c r="S54" s="556">
        <v>150</v>
      </c>
      <c r="T54" s="554">
        <f t="shared" si="3"/>
        <v>11.88582525</v>
      </c>
    </row>
    <row r="55" spans="1:20" s="557" customFormat="1" ht="18.75" customHeight="1">
      <c r="A55" s="552">
        <v>45</v>
      </c>
      <c r="B55" s="458" t="s">
        <v>919</v>
      </c>
      <c r="C55" s="553">
        <v>56675</v>
      </c>
      <c r="D55" s="553">
        <v>0</v>
      </c>
      <c r="E55" s="553">
        <v>0</v>
      </c>
      <c r="F55" s="553">
        <v>0</v>
      </c>
      <c r="G55" s="553">
        <f t="shared" si="1"/>
        <v>56675</v>
      </c>
      <c r="H55" s="553">
        <v>247</v>
      </c>
      <c r="I55" s="554">
        <f t="shared" si="0"/>
        <v>2099.8087500000001</v>
      </c>
      <c r="J55" s="554">
        <f t="shared" si="2"/>
        <v>348.55125000000021</v>
      </c>
      <c r="K55" s="554">
        <f>G55*206*0.15/1000</f>
        <v>1751.2574999999999</v>
      </c>
      <c r="L55" s="555"/>
      <c r="M55" s="555"/>
      <c r="N55" s="555"/>
      <c r="O55" s="555"/>
      <c r="P55" s="555"/>
      <c r="Q55" s="555"/>
      <c r="R55" s="555"/>
      <c r="S55" s="556">
        <v>150</v>
      </c>
      <c r="T55" s="554">
        <f t="shared" si="3"/>
        <v>31.497131249999999</v>
      </c>
    </row>
    <row r="56" spans="1:20" s="557" customFormat="1" ht="18.75" customHeight="1">
      <c r="A56" s="552">
        <v>46</v>
      </c>
      <c r="B56" s="458" t="s">
        <v>920</v>
      </c>
      <c r="C56" s="553">
        <v>47395</v>
      </c>
      <c r="D56" s="553">
        <v>68</v>
      </c>
      <c r="E56" s="553">
        <v>0</v>
      </c>
      <c r="F56" s="553">
        <v>56</v>
      </c>
      <c r="G56" s="553">
        <f t="shared" si="1"/>
        <v>47519</v>
      </c>
      <c r="H56" s="553">
        <v>247</v>
      </c>
      <c r="I56" s="554">
        <f t="shared" si="0"/>
        <v>1760.5789499999998</v>
      </c>
      <c r="J56" s="554">
        <v>1760.58</v>
      </c>
      <c r="K56" s="554">
        <v>0</v>
      </c>
      <c r="L56" s="555"/>
      <c r="M56" s="555"/>
      <c r="N56" s="555"/>
      <c r="O56" s="555"/>
      <c r="P56" s="555"/>
      <c r="Q56" s="555"/>
      <c r="R56" s="555"/>
      <c r="S56" s="556">
        <v>150</v>
      </c>
      <c r="T56" s="554">
        <f t="shared" si="3"/>
        <v>26.408684249999997</v>
      </c>
    </row>
    <row r="57" spans="1:20" s="557" customFormat="1" ht="18.75" customHeight="1">
      <c r="A57" s="552">
        <v>47</v>
      </c>
      <c r="B57" s="458" t="s">
        <v>921</v>
      </c>
      <c r="C57" s="553">
        <v>39958</v>
      </c>
      <c r="D57" s="553">
        <v>19</v>
      </c>
      <c r="E57" s="553">
        <v>0</v>
      </c>
      <c r="F57" s="553">
        <v>274</v>
      </c>
      <c r="G57" s="553">
        <v>40251</v>
      </c>
      <c r="H57" s="553">
        <v>247</v>
      </c>
      <c r="I57" s="554">
        <f t="shared" si="0"/>
        <v>1491.29955</v>
      </c>
      <c r="J57" s="554">
        <v>1491.3</v>
      </c>
      <c r="K57" s="554">
        <v>0</v>
      </c>
      <c r="L57" s="555"/>
      <c r="M57" s="555"/>
      <c r="N57" s="555"/>
      <c r="O57" s="555"/>
      <c r="P57" s="555"/>
      <c r="Q57" s="555"/>
      <c r="R57" s="555"/>
      <c r="S57" s="556">
        <v>150</v>
      </c>
      <c r="T57" s="554">
        <f t="shared" si="3"/>
        <v>22.369493249999998</v>
      </c>
    </row>
    <row r="58" spans="1:20" s="557" customFormat="1" ht="18.75" customHeight="1">
      <c r="A58" s="552">
        <v>48</v>
      </c>
      <c r="B58" s="458" t="s">
        <v>922</v>
      </c>
      <c r="C58" s="553">
        <v>55123</v>
      </c>
      <c r="D58" s="553">
        <v>198</v>
      </c>
      <c r="E58" s="553">
        <v>0</v>
      </c>
      <c r="F58" s="553">
        <v>193</v>
      </c>
      <c r="G58" s="553">
        <f t="shared" si="1"/>
        <v>55514</v>
      </c>
      <c r="H58" s="553">
        <v>247</v>
      </c>
      <c r="I58" s="554">
        <f t="shared" si="0"/>
        <v>2056.7937000000002</v>
      </c>
      <c r="J58" s="554">
        <f t="shared" si="2"/>
        <v>341.41110000000026</v>
      </c>
      <c r="K58" s="554">
        <f>G58*206*0.15/1000</f>
        <v>1715.3825999999999</v>
      </c>
      <c r="L58" s="555"/>
      <c r="M58" s="555"/>
      <c r="N58" s="555"/>
      <c r="O58" s="555"/>
      <c r="P58" s="555"/>
      <c r="Q58" s="555"/>
      <c r="R58" s="555"/>
      <c r="S58" s="556">
        <v>150</v>
      </c>
      <c r="T58" s="554">
        <f t="shared" si="3"/>
        <v>30.851905500000004</v>
      </c>
    </row>
    <row r="59" spans="1:20" s="557" customFormat="1" ht="18.75" customHeight="1">
      <c r="A59" s="552">
        <v>49</v>
      </c>
      <c r="B59" s="458" t="s">
        <v>923</v>
      </c>
      <c r="C59" s="553">
        <v>34242</v>
      </c>
      <c r="D59" s="553">
        <v>0</v>
      </c>
      <c r="E59" s="553">
        <v>0</v>
      </c>
      <c r="F59" s="553">
        <v>0</v>
      </c>
      <c r="G59" s="553">
        <f t="shared" si="1"/>
        <v>34242</v>
      </c>
      <c r="H59" s="553">
        <v>247</v>
      </c>
      <c r="I59" s="554">
        <f t="shared" si="0"/>
        <v>1268.6660999999999</v>
      </c>
      <c r="J59" s="554">
        <f>I59-K59</f>
        <v>257.5392182999999</v>
      </c>
      <c r="K59" s="554">
        <f>I59*79.7%</f>
        <v>1011.1268817</v>
      </c>
      <c r="L59" s="555"/>
      <c r="M59" s="555"/>
      <c r="N59" s="555"/>
      <c r="O59" s="555"/>
      <c r="P59" s="555"/>
      <c r="Q59" s="555"/>
      <c r="R59" s="555"/>
      <c r="S59" s="556">
        <v>150</v>
      </c>
      <c r="T59" s="554">
        <f t="shared" si="3"/>
        <v>19.029991499999998</v>
      </c>
    </row>
    <row r="60" spans="1:20" s="557" customFormat="1" ht="18.75" customHeight="1">
      <c r="A60" s="552">
        <v>50</v>
      </c>
      <c r="B60" s="458" t="s">
        <v>924</v>
      </c>
      <c r="C60" s="553">
        <v>20933</v>
      </c>
      <c r="D60" s="553">
        <v>0</v>
      </c>
      <c r="E60" s="553">
        <v>0</v>
      </c>
      <c r="F60" s="553">
        <v>0</v>
      </c>
      <c r="G60" s="553">
        <f t="shared" si="1"/>
        <v>20933</v>
      </c>
      <c r="H60" s="553">
        <v>247</v>
      </c>
      <c r="I60" s="554">
        <f t="shared" si="0"/>
        <v>775.56765000000007</v>
      </c>
      <c r="J60" s="554">
        <f>G60*206*0.15/1000</f>
        <v>646.8297</v>
      </c>
      <c r="K60" s="554">
        <f>I60-J60</f>
        <v>128.73795000000007</v>
      </c>
      <c r="L60" s="555"/>
      <c r="M60" s="555"/>
      <c r="N60" s="555"/>
      <c r="O60" s="555"/>
      <c r="P60" s="555"/>
      <c r="Q60" s="555"/>
      <c r="R60" s="555"/>
      <c r="S60" s="556">
        <v>150</v>
      </c>
      <c r="T60" s="554">
        <f t="shared" si="3"/>
        <v>11.633514750000002</v>
      </c>
    </row>
    <row r="61" spans="1:20" s="557" customFormat="1" ht="18.75" customHeight="1">
      <c r="A61" s="552">
        <v>51</v>
      </c>
      <c r="B61" s="458" t="s">
        <v>925</v>
      </c>
      <c r="C61" s="553">
        <v>44193</v>
      </c>
      <c r="D61" s="553">
        <v>181</v>
      </c>
      <c r="E61" s="553">
        <v>0</v>
      </c>
      <c r="F61" s="553">
        <v>941</v>
      </c>
      <c r="G61" s="553">
        <f t="shared" si="1"/>
        <v>45315</v>
      </c>
      <c r="H61" s="553">
        <v>247</v>
      </c>
      <c r="I61" s="554">
        <f t="shared" si="0"/>
        <v>1678.92075</v>
      </c>
      <c r="J61" s="554">
        <f t="shared" si="2"/>
        <v>278.68724999999995</v>
      </c>
      <c r="K61" s="554">
        <f>G61*206*0.15/1000</f>
        <v>1400.2335</v>
      </c>
      <c r="L61" s="555"/>
      <c r="M61" s="555"/>
      <c r="N61" s="555"/>
      <c r="O61" s="555"/>
      <c r="P61" s="555"/>
      <c r="Q61" s="555"/>
      <c r="R61" s="555"/>
      <c r="S61" s="556">
        <v>150</v>
      </c>
      <c r="T61" s="554">
        <f t="shared" si="3"/>
        <v>25.183811250000002</v>
      </c>
    </row>
    <row r="62" spans="1:20" s="562" customFormat="1" ht="18.75" customHeight="1">
      <c r="A62" s="306" t="s">
        <v>19</v>
      </c>
      <c r="B62" s="559"/>
      <c r="C62" s="560">
        <f>SUM(C11:C61)</f>
        <v>1797639</v>
      </c>
      <c r="D62" s="560">
        <f t="shared" ref="D62:G62" si="5">SUM(D11:D61)</f>
        <v>15638</v>
      </c>
      <c r="E62" s="560">
        <f t="shared" si="5"/>
        <v>0</v>
      </c>
      <c r="F62" s="560">
        <f t="shared" si="5"/>
        <v>18427</v>
      </c>
      <c r="G62" s="560">
        <f t="shared" si="5"/>
        <v>1831704</v>
      </c>
      <c r="H62" s="560">
        <v>247</v>
      </c>
      <c r="I62" s="561">
        <f>SUM(I11:I61)</f>
        <v>67864.633200000026</v>
      </c>
      <c r="J62" s="561">
        <f t="shared" ref="J62:K62" si="6">SUM(J11:J61)</f>
        <v>24757.829108949991</v>
      </c>
      <c r="K62" s="561">
        <f t="shared" si="6"/>
        <v>43154.445641049992</v>
      </c>
      <c r="L62" s="559"/>
      <c r="M62" s="559"/>
      <c r="N62" s="559"/>
      <c r="O62" s="559"/>
      <c r="P62" s="559"/>
      <c r="Q62" s="559"/>
      <c r="R62" s="559"/>
      <c r="S62" s="556">
        <v>150</v>
      </c>
      <c r="T62" s="561">
        <f t="shared" si="3"/>
        <v>1017.9694980000004</v>
      </c>
    </row>
    <row r="63" spans="1:20">
      <c r="A63" s="190"/>
      <c r="B63" s="190"/>
      <c r="C63" s="190"/>
      <c r="D63" s="190"/>
      <c r="E63" s="190"/>
      <c r="F63" s="190"/>
      <c r="G63" s="190"/>
      <c r="H63" s="190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</row>
    <row r="64" spans="1:20">
      <c r="A64" s="191" t="s">
        <v>8</v>
      </c>
      <c r="B64" s="192"/>
      <c r="C64" s="192"/>
      <c r="D64" s="190"/>
      <c r="E64" s="190"/>
      <c r="F64" s="190"/>
      <c r="G64" s="190"/>
      <c r="H64" s="190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1:20">
      <c r="A65" s="193" t="s">
        <v>9</v>
      </c>
      <c r="B65" s="193"/>
      <c r="C65" s="193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</row>
    <row r="66" spans="1:20">
      <c r="A66" s="193" t="s">
        <v>10</v>
      </c>
      <c r="B66" s="193"/>
      <c r="C66" s="193"/>
      <c r="I66" s="952">
        <f>J62/I62</f>
        <v>0.36481194904550052</v>
      </c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</row>
    <row r="67" spans="1:20">
      <c r="A67" s="193"/>
      <c r="B67" s="193"/>
      <c r="C67" s="193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1:20">
      <c r="A68" s="193"/>
      <c r="B68" s="193"/>
      <c r="C68" s="193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>
      <c r="A69" s="193" t="s">
        <v>12</v>
      </c>
      <c r="H69" s="193"/>
      <c r="I69" s="187"/>
      <c r="J69" s="193"/>
      <c r="K69" s="193"/>
      <c r="L69" s="193"/>
      <c r="M69" s="193"/>
      <c r="N69" s="193"/>
      <c r="O69" s="193"/>
      <c r="P69" s="193"/>
      <c r="Q69" s="193" t="s">
        <v>13</v>
      </c>
      <c r="R69" s="193"/>
      <c r="S69" s="193"/>
      <c r="T69" s="193"/>
    </row>
    <row r="70" spans="1:20" ht="12.75" customHeight="1">
      <c r="I70" s="193"/>
      <c r="J70" s="1329" t="s">
        <v>14</v>
      </c>
      <c r="K70" s="1329"/>
      <c r="L70" s="1329"/>
      <c r="M70" s="1329"/>
      <c r="N70" s="1329"/>
      <c r="O70" s="1329"/>
      <c r="P70" s="1329"/>
      <c r="Q70" s="1329"/>
      <c r="R70" s="1329"/>
      <c r="S70" s="1329"/>
      <c r="T70" s="1329"/>
    </row>
    <row r="71" spans="1:20" ht="12.75" customHeight="1">
      <c r="I71" s="1329" t="s">
        <v>88</v>
      </c>
      <c r="J71" s="1329"/>
      <c r="K71" s="1329"/>
      <c r="L71" s="1329"/>
      <c r="M71" s="1329"/>
      <c r="N71" s="1329"/>
      <c r="O71" s="1329"/>
      <c r="P71" s="1329"/>
      <c r="Q71" s="1329"/>
      <c r="R71" s="1329"/>
      <c r="S71" s="1329"/>
      <c r="T71" s="1329"/>
    </row>
    <row r="72" spans="1:20">
      <c r="A72" s="193"/>
      <c r="B72" s="193"/>
      <c r="I72" s="187"/>
      <c r="J72" s="193"/>
      <c r="K72" s="193"/>
      <c r="L72" s="193"/>
      <c r="M72" s="193"/>
      <c r="N72" s="193"/>
      <c r="O72" s="193"/>
      <c r="P72" s="193"/>
      <c r="Q72" s="193" t="s">
        <v>697</v>
      </c>
      <c r="R72" s="193"/>
      <c r="S72" s="193"/>
      <c r="T72" s="193"/>
    </row>
    <row r="74" spans="1:20">
      <c r="A74" s="1330"/>
      <c r="B74" s="1330"/>
      <c r="C74" s="1330"/>
      <c r="D74" s="1330"/>
      <c r="E74" s="1330"/>
      <c r="F74" s="1330"/>
      <c r="G74" s="1330"/>
      <c r="H74" s="1330"/>
      <c r="I74" s="1330"/>
      <c r="J74" s="1330"/>
      <c r="K74" s="1330"/>
      <c r="L74" s="1330"/>
      <c r="M74" s="1330"/>
      <c r="N74" s="1330"/>
      <c r="O74" s="1330"/>
      <c r="P74" s="1330"/>
      <c r="Q74" s="1330"/>
      <c r="R74" s="1330"/>
      <c r="S74" s="1330"/>
      <c r="T74" s="1330"/>
    </row>
  </sheetData>
  <mergeCells count="18">
    <mergeCell ref="M46:R46"/>
    <mergeCell ref="J70:T70"/>
    <mergeCell ref="I71:T71"/>
    <mergeCell ref="A74:T74"/>
    <mergeCell ref="L7:T7"/>
    <mergeCell ref="A8:A9"/>
    <mergeCell ref="B8:B9"/>
    <mergeCell ref="C8:G8"/>
    <mergeCell ref="H8:H9"/>
    <mergeCell ref="I8:L8"/>
    <mergeCell ref="M8:R8"/>
    <mergeCell ref="S8:T8"/>
    <mergeCell ref="A6:T6"/>
    <mergeCell ref="G1:I1"/>
    <mergeCell ref="S1:T1"/>
    <mergeCell ref="A2:T2"/>
    <mergeCell ref="A3:T3"/>
    <mergeCell ref="A4:T5"/>
  </mergeCells>
  <printOptions horizontalCentered="1"/>
  <pageMargins left="0.17" right="0.27" top="0.23622047244094499" bottom="0" header="0.31496062992126" footer="0.31496062992126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view="pageBreakPreview" zoomScale="80" zoomScaleNormal="70" zoomScaleSheetLayoutView="80" workbookViewId="0">
      <selection activeCell="H27" sqref="H27"/>
    </sheetView>
  </sheetViews>
  <sheetFormatPr defaultRowHeight="12.75"/>
  <cols>
    <col min="1" max="1" width="7.28515625" style="131" customWidth="1"/>
    <col min="2" max="2" width="26" style="131" customWidth="1"/>
    <col min="3" max="3" width="10.5703125" style="131" customWidth="1"/>
    <col min="4" max="5" width="9.42578125" style="131" customWidth="1"/>
    <col min="6" max="6" width="16" style="131" customWidth="1"/>
    <col min="7" max="9" width="10.7109375" style="131" customWidth="1"/>
    <col min="10" max="10" width="12.5703125" style="131" customWidth="1"/>
    <col min="11" max="11" width="10.7109375" style="131" customWidth="1"/>
    <col min="12" max="13" width="9.140625" style="131"/>
    <col min="14" max="14" width="12.140625" style="131" customWidth="1"/>
    <col min="15" max="18" width="9.140625" style="131"/>
    <col min="19" max="21" width="8.85546875" style="131" customWidth="1"/>
    <col min="22" max="22" width="10.42578125" style="131" customWidth="1"/>
    <col min="23" max="16384" width="9.140625" style="131"/>
  </cols>
  <sheetData>
    <row r="1" spans="1:24" ht="15">
      <c r="V1" s="132" t="s">
        <v>532</v>
      </c>
    </row>
    <row r="2" spans="1:24" ht="15.75">
      <c r="G2" s="586" t="s">
        <v>0</v>
      </c>
      <c r="H2" s="586"/>
      <c r="I2" s="586"/>
      <c r="O2" s="595"/>
      <c r="P2" s="595"/>
      <c r="Q2" s="595"/>
      <c r="R2" s="595"/>
    </row>
    <row r="3" spans="1:24" ht="20.25">
      <c r="C3" s="1038" t="s">
        <v>734</v>
      </c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8"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1:24" ht="15.75">
      <c r="B5" s="1039" t="s">
        <v>785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575"/>
      <c r="U5" s="1040" t="s">
        <v>249</v>
      </c>
      <c r="V5" s="1041"/>
    </row>
    <row r="6" spans="1:24" ht="15">
      <c r="K6" s="595"/>
      <c r="L6" s="595"/>
      <c r="M6" s="595"/>
      <c r="N6" s="595"/>
      <c r="O6" s="595"/>
      <c r="P6" s="595"/>
      <c r="Q6" s="595"/>
      <c r="R6" s="595"/>
    </row>
    <row r="7" spans="1:24">
      <c r="A7" s="1035" t="s">
        <v>1120</v>
      </c>
      <c r="B7" s="1035"/>
      <c r="O7" s="1042" t="s">
        <v>813</v>
      </c>
      <c r="P7" s="1042"/>
      <c r="Q7" s="1042"/>
      <c r="R7" s="1042"/>
      <c r="S7" s="1042"/>
      <c r="T7" s="1042"/>
      <c r="U7" s="1042"/>
      <c r="V7" s="1042"/>
    </row>
    <row r="8" spans="1:24" ht="35.25" customHeight="1">
      <c r="A8" s="1036" t="s">
        <v>2</v>
      </c>
      <c r="B8" s="1036" t="s">
        <v>146</v>
      </c>
      <c r="C8" s="1037" t="s">
        <v>147</v>
      </c>
      <c r="D8" s="1037"/>
      <c r="E8" s="1037"/>
      <c r="F8" s="1037" t="s">
        <v>148</v>
      </c>
      <c r="G8" s="1036" t="s">
        <v>179</v>
      </c>
      <c r="H8" s="1036"/>
      <c r="I8" s="1036"/>
      <c r="J8" s="1036"/>
      <c r="K8" s="1036"/>
      <c r="L8" s="1036"/>
      <c r="M8" s="1036"/>
      <c r="N8" s="1036"/>
      <c r="O8" s="1036" t="s">
        <v>180</v>
      </c>
      <c r="P8" s="1036"/>
      <c r="Q8" s="1036"/>
      <c r="R8" s="1036"/>
      <c r="S8" s="1036"/>
      <c r="T8" s="1036"/>
      <c r="U8" s="1036"/>
      <c r="V8" s="1036"/>
    </row>
    <row r="9" spans="1:24" ht="15">
      <c r="A9" s="1036"/>
      <c r="B9" s="1036"/>
      <c r="C9" s="1037" t="s">
        <v>250</v>
      </c>
      <c r="D9" s="1037" t="s">
        <v>44</v>
      </c>
      <c r="E9" s="1037" t="s">
        <v>45</v>
      </c>
      <c r="F9" s="1037"/>
      <c r="G9" s="1036" t="s">
        <v>181</v>
      </c>
      <c r="H9" s="1036"/>
      <c r="I9" s="1036"/>
      <c r="J9" s="1036"/>
      <c r="K9" s="1036" t="s">
        <v>165</v>
      </c>
      <c r="L9" s="1036"/>
      <c r="M9" s="1036"/>
      <c r="N9" s="1036"/>
      <c r="O9" s="1036" t="s">
        <v>149</v>
      </c>
      <c r="P9" s="1036"/>
      <c r="Q9" s="1036"/>
      <c r="R9" s="1036"/>
      <c r="S9" s="1036" t="s">
        <v>164</v>
      </c>
      <c r="T9" s="1036"/>
      <c r="U9" s="1036"/>
      <c r="V9" s="1036"/>
    </row>
    <row r="10" spans="1:24">
      <c r="A10" s="1036"/>
      <c r="B10" s="1036"/>
      <c r="C10" s="1037"/>
      <c r="D10" s="1037"/>
      <c r="E10" s="1037"/>
      <c r="F10" s="1037"/>
      <c r="G10" s="1046" t="s">
        <v>150</v>
      </c>
      <c r="H10" s="1047"/>
      <c r="I10" s="1048"/>
      <c r="J10" s="1043" t="s">
        <v>151</v>
      </c>
      <c r="K10" s="1052" t="s">
        <v>150</v>
      </c>
      <c r="L10" s="1053"/>
      <c r="M10" s="1054"/>
      <c r="N10" s="1043" t="s">
        <v>151</v>
      </c>
      <c r="O10" s="1052" t="s">
        <v>150</v>
      </c>
      <c r="P10" s="1053"/>
      <c r="Q10" s="1054"/>
      <c r="R10" s="1043" t="s">
        <v>151</v>
      </c>
      <c r="S10" s="1052" t="s">
        <v>150</v>
      </c>
      <c r="T10" s="1053"/>
      <c r="U10" s="1054"/>
      <c r="V10" s="1043" t="s">
        <v>151</v>
      </c>
    </row>
    <row r="11" spans="1:24" ht="15" customHeight="1">
      <c r="A11" s="1036"/>
      <c r="B11" s="1036"/>
      <c r="C11" s="1037"/>
      <c r="D11" s="1037"/>
      <c r="E11" s="1037"/>
      <c r="F11" s="1037"/>
      <c r="G11" s="1049"/>
      <c r="H11" s="1050"/>
      <c r="I11" s="1051"/>
      <c r="J11" s="1044"/>
      <c r="K11" s="1055"/>
      <c r="L11" s="1056"/>
      <c r="M11" s="1057"/>
      <c r="N11" s="1044"/>
      <c r="O11" s="1055"/>
      <c r="P11" s="1056"/>
      <c r="Q11" s="1057"/>
      <c r="R11" s="1044"/>
      <c r="S11" s="1055"/>
      <c r="T11" s="1056"/>
      <c r="U11" s="1057"/>
      <c r="V11" s="1044"/>
    </row>
    <row r="12" spans="1:24" ht="15">
      <c r="A12" s="1036"/>
      <c r="B12" s="1036"/>
      <c r="C12" s="1037"/>
      <c r="D12" s="1037"/>
      <c r="E12" s="1037"/>
      <c r="F12" s="1037"/>
      <c r="G12" s="576" t="s">
        <v>250</v>
      </c>
      <c r="H12" s="576" t="s">
        <v>44</v>
      </c>
      <c r="I12" s="134" t="s">
        <v>45</v>
      </c>
      <c r="J12" s="1045"/>
      <c r="K12" s="574" t="s">
        <v>250</v>
      </c>
      <c r="L12" s="574" t="s">
        <v>44</v>
      </c>
      <c r="M12" s="574" t="s">
        <v>45</v>
      </c>
      <c r="N12" s="1045"/>
      <c r="O12" s="574" t="s">
        <v>250</v>
      </c>
      <c r="P12" s="574" t="s">
        <v>44</v>
      </c>
      <c r="Q12" s="574" t="s">
        <v>45</v>
      </c>
      <c r="R12" s="1045"/>
      <c r="S12" s="574" t="s">
        <v>250</v>
      </c>
      <c r="T12" s="574" t="s">
        <v>44</v>
      </c>
      <c r="U12" s="574" t="s">
        <v>45</v>
      </c>
      <c r="V12" s="1045"/>
    </row>
    <row r="13" spans="1:24" ht="15">
      <c r="A13" s="574">
        <v>1</v>
      </c>
      <c r="B13" s="574">
        <v>2</v>
      </c>
      <c r="C13" s="574">
        <v>3</v>
      </c>
      <c r="D13" s="574">
        <v>4</v>
      </c>
      <c r="E13" s="574">
        <v>5</v>
      </c>
      <c r="F13" s="574">
        <v>6</v>
      </c>
      <c r="G13" s="574">
        <v>7</v>
      </c>
      <c r="H13" s="574">
        <v>8</v>
      </c>
      <c r="I13" s="574">
        <v>9</v>
      </c>
      <c r="J13" s="574">
        <v>10</v>
      </c>
      <c r="K13" s="574">
        <v>11</v>
      </c>
      <c r="L13" s="574">
        <v>12</v>
      </c>
      <c r="M13" s="574">
        <v>13</v>
      </c>
      <c r="N13" s="574">
        <v>14</v>
      </c>
      <c r="O13" s="574">
        <v>15</v>
      </c>
      <c r="P13" s="574">
        <v>16</v>
      </c>
      <c r="Q13" s="574">
        <v>17</v>
      </c>
      <c r="R13" s="574">
        <v>18</v>
      </c>
      <c r="S13" s="574">
        <v>19</v>
      </c>
      <c r="T13" s="574">
        <v>20</v>
      </c>
      <c r="U13" s="574">
        <v>21</v>
      </c>
      <c r="V13" s="574">
        <v>22</v>
      </c>
    </row>
    <row r="14" spans="1:24" ht="15">
      <c r="A14" s="1059" t="s">
        <v>210</v>
      </c>
      <c r="B14" s="1060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</row>
    <row r="15" spans="1:24" ht="15">
      <c r="A15" s="574">
        <v>1</v>
      </c>
      <c r="B15" s="135" t="s">
        <v>209</v>
      </c>
      <c r="C15" s="620">
        <v>12511.948079</v>
      </c>
      <c r="D15" s="620">
        <v>3671.6825930000005</v>
      </c>
      <c r="E15" s="620">
        <v>5200.6593279999997</v>
      </c>
      <c r="F15" s="136" t="s">
        <v>1122</v>
      </c>
      <c r="G15" s="620">
        <v>12511.948079</v>
      </c>
      <c r="H15" s="620">
        <v>3671.6825930000005</v>
      </c>
      <c r="I15" s="620">
        <v>5200.6593279999997</v>
      </c>
      <c r="J15" s="136" t="s">
        <v>1123</v>
      </c>
      <c r="K15" s="620">
        <v>12511.948079</v>
      </c>
      <c r="L15" s="620">
        <v>3671.6825930000005</v>
      </c>
      <c r="M15" s="620">
        <v>5200.6593279999997</v>
      </c>
      <c r="N15" s="136" t="s">
        <v>1124</v>
      </c>
      <c r="O15" s="136"/>
      <c r="P15" s="136"/>
      <c r="Q15" s="136"/>
      <c r="R15" s="136"/>
      <c r="S15" s="136"/>
      <c r="T15" s="136"/>
      <c r="U15" s="136"/>
      <c r="V15" s="136"/>
    </row>
    <row r="16" spans="1:24" ht="15">
      <c r="A16" s="574">
        <v>2</v>
      </c>
      <c r="B16" s="135" t="s">
        <v>152</v>
      </c>
      <c r="C16" s="620">
        <v>12850.914061999998</v>
      </c>
      <c r="D16" s="620">
        <v>3771.153554</v>
      </c>
      <c r="E16" s="620">
        <v>5341.5523840000005</v>
      </c>
      <c r="F16" s="136" t="s">
        <v>1125</v>
      </c>
      <c r="G16" s="620">
        <v>12850.914061999998</v>
      </c>
      <c r="H16" s="620">
        <v>3771.153554</v>
      </c>
      <c r="I16" s="620">
        <v>5341.5523840000005</v>
      </c>
      <c r="J16" s="136" t="s">
        <v>1126</v>
      </c>
      <c r="K16" s="620">
        <v>12850.914061999998</v>
      </c>
      <c r="L16" s="620">
        <v>3771.153554</v>
      </c>
      <c r="M16" s="620">
        <v>5341.5523840000005</v>
      </c>
      <c r="N16" s="136" t="s">
        <v>1127</v>
      </c>
      <c r="O16" s="136"/>
      <c r="P16" s="136"/>
      <c r="Q16" s="136"/>
      <c r="R16" s="136"/>
      <c r="S16" s="136"/>
      <c r="T16" s="136"/>
      <c r="U16" s="136"/>
      <c r="V16" s="136"/>
    </row>
    <row r="17" spans="1:24" ht="15">
      <c r="A17" s="574">
        <v>3</v>
      </c>
      <c r="B17" s="135" t="s">
        <v>153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1:24" ht="15">
      <c r="A18" s="1059" t="s">
        <v>211</v>
      </c>
      <c r="B18" s="1060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</row>
    <row r="19" spans="1:24" ht="15">
      <c r="A19" s="574">
        <v>4</v>
      </c>
      <c r="B19" s="135" t="s">
        <v>200</v>
      </c>
      <c r="C19" s="136">
        <v>0</v>
      </c>
      <c r="D19" s="136">
        <v>0</v>
      </c>
      <c r="E19" s="136">
        <v>0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</row>
    <row r="20" spans="1:24" ht="15">
      <c r="A20" s="574">
        <v>5</v>
      </c>
      <c r="B20" s="135" t="s">
        <v>132</v>
      </c>
      <c r="C20" s="136">
        <v>0</v>
      </c>
      <c r="D20" s="136">
        <v>0</v>
      </c>
      <c r="E20" s="136">
        <v>0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</row>
    <row r="21" spans="1:24" ht="25.5">
      <c r="A21" s="574">
        <v>6</v>
      </c>
      <c r="B21" s="112" t="s">
        <v>832</v>
      </c>
      <c r="C21" s="136">
        <v>0</v>
      </c>
      <c r="D21" s="136">
        <v>0</v>
      </c>
      <c r="E21" s="136">
        <v>0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</row>
    <row r="24" spans="1:24" ht="14.25">
      <c r="A24" s="1061" t="s">
        <v>166</v>
      </c>
      <c r="B24" s="1061"/>
      <c r="C24" s="1061"/>
      <c r="D24" s="1061"/>
      <c r="E24" s="1061"/>
      <c r="F24" s="1061"/>
      <c r="G24" s="1061"/>
      <c r="H24" s="1061"/>
      <c r="I24" s="1061"/>
      <c r="J24" s="1061"/>
      <c r="K24" s="1061"/>
      <c r="L24" s="1061"/>
      <c r="M24" s="1061"/>
      <c r="N24" s="1061"/>
      <c r="O24" s="1061"/>
      <c r="P24" s="1061"/>
      <c r="Q24" s="1061"/>
      <c r="R24" s="1061"/>
      <c r="S24" s="1061"/>
      <c r="T24" s="1061"/>
      <c r="U24" s="1061"/>
      <c r="V24" s="1061"/>
    </row>
    <row r="25" spans="1:24" ht="14.25">
      <c r="A25" s="577"/>
      <c r="B25" s="577"/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</row>
    <row r="26" spans="1:24">
      <c r="A26" s="67"/>
      <c r="B26" s="67"/>
      <c r="C26" s="621"/>
      <c r="D26" s="621"/>
      <c r="E26" s="621"/>
      <c r="F26" s="74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24" ht="15.75">
      <c r="A27" s="75" t="s">
        <v>12</v>
      </c>
      <c r="B27" s="75"/>
      <c r="C27" s="621"/>
      <c r="D27" s="621"/>
      <c r="E27" s="621"/>
      <c r="F27" s="74"/>
      <c r="G27" s="75"/>
      <c r="H27" s="75"/>
      <c r="I27" s="75"/>
      <c r="J27" s="75"/>
      <c r="K27" s="75"/>
      <c r="L27" s="75"/>
      <c r="M27" s="75"/>
      <c r="N27" s="1062" t="s">
        <v>13</v>
      </c>
      <c r="O27" s="1062"/>
      <c r="P27" s="1062"/>
      <c r="Q27" s="1062"/>
      <c r="R27" s="1062"/>
      <c r="S27" s="1062"/>
      <c r="T27" s="1062"/>
      <c r="U27" s="1062"/>
      <c r="V27" s="1062"/>
    </row>
    <row r="28" spans="1:24" ht="15.75">
      <c r="A28" s="1062" t="s">
        <v>14</v>
      </c>
      <c r="B28" s="1062"/>
      <c r="C28" s="1062"/>
      <c r="D28" s="1062"/>
      <c r="E28" s="1062"/>
      <c r="F28" s="1062"/>
      <c r="G28" s="1062"/>
      <c r="H28" s="1062"/>
      <c r="I28" s="1062"/>
      <c r="J28" s="1062"/>
      <c r="K28" s="1062"/>
      <c r="L28" s="1062"/>
      <c r="M28" s="1062"/>
      <c r="N28" s="1062"/>
      <c r="O28" s="1062"/>
      <c r="P28" s="1062"/>
      <c r="Q28" s="1062"/>
      <c r="R28" s="1062"/>
      <c r="S28" s="1062"/>
      <c r="T28" s="1062"/>
      <c r="U28" s="1062"/>
      <c r="V28" s="1062"/>
    </row>
    <row r="29" spans="1:24" ht="15.75">
      <c r="A29" s="1062" t="s">
        <v>15</v>
      </c>
      <c r="B29" s="1062"/>
      <c r="C29" s="1062"/>
      <c r="D29" s="1062"/>
      <c r="E29" s="1062"/>
      <c r="F29" s="1062"/>
      <c r="G29" s="1062"/>
      <c r="H29" s="1062"/>
      <c r="I29" s="1062"/>
      <c r="J29" s="1062"/>
      <c r="K29" s="1062"/>
      <c r="L29" s="1062"/>
      <c r="M29" s="1062"/>
      <c r="N29" s="1062"/>
      <c r="O29" s="1062"/>
      <c r="P29" s="1062"/>
      <c r="Q29" s="1062"/>
      <c r="R29" s="1062"/>
      <c r="S29" s="1062"/>
      <c r="T29" s="1062"/>
      <c r="U29" s="1062"/>
      <c r="V29" s="1062"/>
    </row>
    <row r="30" spans="1:24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V30" s="1058" t="s">
        <v>85</v>
      </c>
      <c r="W30" s="1058"/>
      <c r="X30" s="1058"/>
    </row>
    <row r="32" spans="1:24" hidden="1">
      <c r="C32" s="510">
        <f>58.51*F32/100</f>
        <v>12511.948079</v>
      </c>
      <c r="D32" s="510">
        <f>17.17*F32/100</f>
        <v>3671.6825930000005</v>
      </c>
      <c r="E32" s="510">
        <f>24.32*F32/100</f>
        <v>5200.6593279999997</v>
      </c>
      <c r="F32" s="67">
        <f>13340.6+8043.69</f>
        <v>21384.29</v>
      </c>
    </row>
    <row r="33" spans="3:6" hidden="1">
      <c r="C33" s="510">
        <f>58.51*F33/100</f>
        <v>12850.914061999998</v>
      </c>
      <c r="D33" s="510">
        <f>17.17*F33/100</f>
        <v>3771.153554</v>
      </c>
      <c r="E33" s="510">
        <f>24.32*F33/100</f>
        <v>5341.5523840000005</v>
      </c>
      <c r="F33" s="67">
        <f>13891.21+8072.41</f>
        <v>21963.62</v>
      </c>
    </row>
  </sheetData>
  <mergeCells count="33">
    <mergeCell ref="V30:X30"/>
    <mergeCell ref="A14:B14"/>
    <mergeCell ref="A18:B18"/>
    <mergeCell ref="A24:V24"/>
    <mergeCell ref="N27:V27"/>
    <mergeCell ref="A28:V28"/>
    <mergeCell ref="A29:V29"/>
    <mergeCell ref="V10:V12"/>
    <mergeCell ref="O8:V8"/>
    <mergeCell ref="C9:C12"/>
    <mergeCell ref="D9:D12"/>
    <mergeCell ref="E9:E12"/>
    <mergeCell ref="G9:J9"/>
    <mergeCell ref="K9:N9"/>
    <mergeCell ref="O9:R9"/>
    <mergeCell ref="S9:V9"/>
    <mergeCell ref="G10:I11"/>
    <mergeCell ref="J10:J12"/>
    <mergeCell ref="K10:M11"/>
    <mergeCell ref="N10:N12"/>
    <mergeCell ref="O10:Q11"/>
    <mergeCell ref="R10:R12"/>
    <mergeCell ref="S10:U11"/>
    <mergeCell ref="C3:N3"/>
    <mergeCell ref="B5:S5"/>
    <mergeCell ref="U5:V5"/>
    <mergeCell ref="A7:B7"/>
    <mergeCell ref="O7:V7"/>
    <mergeCell ref="A8:A12"/>
    <mergeCell ref="B8:B12"/>
    <mergeCell ref="C8:E8"/>
    <mergeCell ref="F8:F12"/>
    <mergeCell ref="G8:N8"/>
  </mergeCells>
  <printOptions horizontalCentered="1"/>
  <pageMargins left="0.17" right="0.17" top="0.23622047244094491" bottom="0" header="0.31496062992125984" footer="0.31496062992125984"/>
  <pageSetup paperSize="9" scale="61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opLeftCell="A55" zoomScaleSheetLayoutView="100" workbookViewId="0">
      <selection activeCell="E66" sqref="E66"/>
    </sheetView>
  </sheetViews>
  <sheetFormatPr defaultRowHeight="12.75"/>
  <cols>
    <col min="1" max="1" width="5.5703125" style="187" customWidth="1"/>
    <col min="2" max="2" width="14.7109375" style="187" customWidth="1"/>
    <col min="3" max="3" width="10.28515625" style="187" customWidth="1"/>
    <col min="4" max="4" width="12.85546875" style="187" customWidth="1"/>
    <col min="5" max="5" width="8.7109375" style="179" customWidth="1"/>
    <col min="6" max="7" width="8" style="179" customWidth="1"/>
    <col min="8" max="10" width="8.140625" style="179" customWidth="1"/>
    <col min="11" max="11" width="8.42578125" style="179" customWidth="1"/>
    <col min="12" max="12" width="8.140625" style="179" customWidth="1"/>
    <col min="13" max="13" width="8.85546875" style="179" customWidth="1"/>
    <col min="14" max="14" width="8.140625" style="179" customWidth="1"/>
    <col min="15" max="15" width="10" style="187" customWidth="1"/>
    <col min="16" max="16" width="14.85546875" style="187" customWidth="1"/>
    <col min="17" max="16384" width="9.140625" style="179"/>
  </cols>
  <sheetData>
    <row r="1" spans="1:16" ht="12.75" customHeight="1">
      <c r="D1" s="1324"/>
      <c r="E1" s="1324"/>
      <c r="F1" s="187"/>
      <c r="G1" s="187"/>
      <c r="H1" s="187"/>
      <c r="I1" s="187"/>
      <c r="J1" s="187"/>
      <c r="K1" s="187"/>
      <c r="L1" s="187"/>
      <c r="M1" s="1325" t="s">
        <v>527</v>
      </c>
      <c r="N1" s="1325"/>
    </row>
    <row r="2" spans="1:16" ht="15.75">
      <c r="A2" s="1326" t="s">
        <v>0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</row>
    <row r="3" spans="1:16" ht="18">
      <c r="A3" s="1327" t="s">
        <v>734</v>
      </c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  <c r="N3" s="1327"/>
    </row>
    <row r="4" spans="1:16" ht="12.75" customHeight="1">
      <c r="A4" s="1328" t="s">
        <v>744</v>
      </c>
      <c r="B4" s="1328"/>
      <c r="C4" s="1328"/>
      <c r="D4" s="1328"/>
      <c r="E4" s="1328"/>
      <c r="F4" s="1328"/>
      <c r="G4" s="1328"/>
      <c r="H4" s="1328"/>
      <c r="I4" s="1328"/>
      <c r="J4" s="1328"/>
      <c r="K4" s="1328"/>
      <c r="L4" s="1328"/>
      <c r="M4" s="1328"/>
      <c r="N4" s="1328"/>
    </row>
    <row r="5" spans="1:16" s="180" customFormat="1" ht="7.5" customHeight="1">
      <c r="A5" s="1328"/>
      <c r="B5" s="1328"/>
      <c r="C5" s="1328"/>
      <c r="D5" s="1328"/>
      <c r="E5" s="1328"/>
      <c r="F5" s="1328"/>
      <c r="G5" s="1328"/>
      <c r="H5" s="1328"/>
      <c r="I5" s="1328"/>
      <c r="J5" s="1328"/>
      <c r="K5" s="1328"/>
      <c r="L5" s="1328"/>
      <c r="M5" s="1328"/>
      <c r="N5" s="1328"/>
      <c r="O5" s="217"/>
      <c r="P5" s="217"/>
    </row>
    <row r="6" spans="1:16">
      <c r="A6" s="1323"/>
      <c r="B6" s="1323"/>
      <c r="C6" s="1323"/>
      <c r="D6" s="1323"/>
      <c r="E6" s="1323"/>
      <c r="F6" s="1323"/>
      <c r="G6" s="1323"/>
      <c r="H6" s="1323"/>
      <c r="I6" s="1323"/>
      <c r="J6" s="1323"/>
      <c r="K6" s="1323"/>
      <c r="L6" s="1323"/>
      <c r="M6" s="1323"/>
      <c r="N6" s="1323"/>
    </row>
    <row r="7" spans="1:16">
      <c r="A7" s="536" t="s">
        <v>1034</v>
      </c>
      <c r="B7" s="536"/>
      <c r="D7" s="313"/>
      <c r="E7" s="187"/>
      <c r="F7" s="187"/>
      <c r="G7" s="187"/>
      <c r="H7" s="1331"/>
      <c r="I7" s="1331"/>
      <c r="J7" s="1331"/>
      <c r="K7" s="1331"/>
      <c r="L7" s="1331"/>
      <c r="M7" s="1331"/>
      <c r="N7" s="1331"/>
    </row>
    <row r="8" spans="1:16" ht="26.25" customHeight="1">
      <c r="A8" s="1332" t="s">
        <v>2</v>
      </c>
      <c r="B8" s="1332" t="s">
        <v>3</v>
      </c>
      <c r="C8" s="1337" t="s">
        <v>488</v>
      </c>
      <c r="D8" s="1339" t="s">
        <v>86</v>
      </c>
      <c r="E8" s="1335" t="s">
        <v>87</v>
      </c>
      <c r="F8" s="1341"/>
      <c r="G8" s="1341"/>
      <c r="H8" s="1336"/>
      <c r="I8" s="1332" t="s">
        <v>641</v>
      </c>
      <c r="J8" s="1332"/>
      <c r="K8" s="1332"/>
      <c r="L8" s="1332"/>
      <c r="M8" s="1332"/>
      <c r="N8" s="1332"/>
      <c r="O8" s="1335" t="s">
        <v>696</v>
      </c>
      <c r="P8" s="1336"/>
    </row>
    <row r="9" spans="1:16" ht="44.45" customHeight="1">
      <c r="A9" s="1332"/>
      <c r="B9" s="1332"/>
      <c r="C9" s="1338"/>
      <c r="D9" s="1340"/>
      <c r="E9" s="306" t="s">
        <v>1106</v>
      </c>
      <c r="F9" s="306" t="s">
        <v>1107</v>
      </c>
      <c r="G9" s="306" t="s">
        <v>1108</v>
      </c>
      <c r="H9" s="306" t="s">
        <v>675</v>
      </c>
      <c r="I9" s="306" t="s">
        <v>19</v>
      </c>
      <c r="J9" s="306" t="s">
        <v>642</v>
      </c>
      <c r="K9" s="306" t="s">
        <v>643</v>
      </c>
      <c r="L9" s="306" t="s">
        <v>644</v>
      </c>
      <c r="M9" s="306" t="s">
        <v>645</v>
      </c>
      <c r="N9" s="306" t="s">
        <v>646</v>
      </c>
      <c r="O9" s="306" t="s">
        <v>701</v>
      </c>
      <c r="P9" s="306" t="s">
        <v>700</v>
      </c>
    </row>
    <row r="10" spans="1:16" s="222" customFormat="1">
      <c r="A10" s="220">
        <v>1</v>
      </c>
      <c r="B10" s="220">
        <v>2</v>
      </c>
      <c r="C10" s="220">
        <v>3</v>
      </c>
      <c r="D10" s="220">
        <v>4</v>
      </c>
      <c r="E10" s="220">
        <v>5</v>
      </c>
      <c r="F10" s="220">
        <v>6</v>
      </c>
      <c r="G10" s="220">
        <v>7</v>
      </c>
      <c r="H10" s="220">
        <v>8</v>
      </c>
      <c r="I10" s="220">
        <v>9</v>
      </c>
      <c r="J10" s="220">
        <v>10</v>
      </c>
      <c r="K10" s="220">
        <v>11</v>
      </c>
      <c r="L10" s="220">
        <v>12</v>
      </c>
      <c r="M10" s="220">
        <v>13</v>
      </c>
      <c r="N10" s="220">
        <v>14</v>
      </c>
      <c r="O10" s="220">
        <v>15</v>
      </c>
      <c r="P10" s="220">
        <v>16</v>
      </c>
    </row>
    <row r="11" spans="1:16" s="564" customFormat="1" ht="18.75" customHeight="1">
      <c r="A11" s="552">
        <v>1</v>
      </c>
      <c r="B11" s="458" t="s">
        <v>1036</v>
      </c>
      <c r="C11" s="553">
        <v>0</v>
      </c>
      <c r="D11" s="563">
        <v>313</v>
      </c>
      <c r="E11" s="554">
        <f>C11*D11*0.15/1000</f>
        <v>0</v>
      </c>
      <c r="F11" s="554">
        <f>E11-G11</f>
        <v>0</v>
      </c>
      <c r="G11" s="554">
        <f>C11*261*0.15/1000</f>
        <v>0</v>
      </c>
      <c r="H11" s="553">
        <v>0</v>
      </c>
      <c r="I11" s="553">
        <v>0</v>
      </c>
      <c r="J11" s="553">
        <v>0</v>
      </c>
      <c r="K11" s="553">
        <v>0</v>
      </c>
      <c r="L11" s="553">
        <v>0</v>
      </c>
      <c r="M11" s="553">
        <v>0</v>
      </c>
      <c r="N11" s="553">
        <v>0</v>
      </c>
      <c r="O11" s="553">
        <v>150</v>
      </c>
      <c r="P11" s="554">
        <f>E11*1500/100000</f>
        <v>0</v>
      </c>
    </row>
    <row r="12" spans="1:16" s="557" customFormat="1" ht="18.75" customHeight="1">
      <c r="A12" s="552">
        <v>2</v>
      </c>
      <c r="B12" s="458" t="s">
        <v>876</v>
      </c>
      <c r="C12" s="553">
        <v>0</v>
      </c>
      <c r="D12" s="563">
        <v>313</v>
      </c>
      <c r="E12" s="554">
        <f t="shared" ref="E12:E61" si="0">C12*D12*0.15/1000</f>
        <v>0</v>
      </c>
      <c r="F12" s="554">
        <f t="shared" ref="F12:F61" si="1">E12-G12</f>
        <v>0</v>
      </c>
      <c r="G12" s="554">
        <f t="shared" ref="G12:G61" si="2">C12*261*0.15/1000</f>
        <v>0</v>
      </c>
      <c r="H12" s="553">
        <v>0</v>
      </c>
      <c r="I12" s="553">
        <v>0</v>
      </c>
      <c r="J12" s="553">
        <v>0</v>
      </c>
      <c r="K12" s="553">
        <v>0</v>
      </c>
      <c r="L12" s="553">
        <v>0</v>
      </c>
      <c r="M12" s="553">
        <v>0</v>
      </c>
      <c r="N12" s="553">
        <v>0</v>
      </c>
      <c r="O12" s="553">
        <v>150</v>
      </c>
      <c r="P12" s="554">
        <f t="shared" ref="P12:P62" si="3">E12*1500/100000</f>
        <v>0</v>
      </c>
    </row>
    <row r="13" spans="1:16" s="557" customFormat="1" ht="18.75" customHeight="1">
      <c r="A13" s="552">
        <v>3</v>
      </c>
      <c r="B13" s="458" t="s">
        <v>1020</v>
      </c>
      <c r="C13" s="553">
        <v>0</v>
      </c>
      <c r="D13" s="563">
        <v>313</v>
      </c>
      <c r="E13" s="554">
        <f t="shared" si="0"/>
        <v>0</v>
      </c>
      <c r="F13" s="554">
        <f t="shared" si="1"/>
        <v>0</v>
      </c>
      <c r="G13" s="554">
        <f t="shared" si="2"/>
        <v>0</v>
      </c>
      <c r="H13" s="553">
        <v>0</v>
      </c>
      <c r="I13" s="553">
        <v>0</v>
      </c>
      <c r="J13" s="553">
        <v>0</v>
      </c>
      <c r="K13" s="553">
        <v>0</v>
      </c>
      <c r="L13" s="553">
        <v>0</v>
      </c>
      <c r="M13" s="553">
        <v>0</v>
      </c>
      <c r="N13" s="553">
        <v>0</v>
      </c>
      <c r="O13" s="553">
        <v>150</v>
      </c>
      <c r="P13" s="554">
        <f t="shared" si="3"/>
        <v>0</v>
      </c>
    </row>
    <row r="14" spans="1:16" s="557" customFormat="1" ht="18.75" customHeight="1">
      <c r="A14" s="552">
        <v>4</v>
      </c>
      <c r="B14" s="458" t="s">
        <v>878</v>
      </c>
      <c r="C14" s="553">
        <v>0</v>
      </c>
      <c r="D14" s="563">
        <v>313</v>
      </c>
      <c r="E14" s="554">
        <f t="shared" si="0"/>
        <v>0</v>
      </c>
      <c r="F14" s="554">
        <f t="shared" si="1"/>
        <v>0</v>
      </c>
      <c r="G14" s="554">
        <f t="shared" si="2"/>
        <v>0</v>
      </c>
      <c r="H14" s="553">
        <v>0</v>
      </c>
      <c r="I14" s="553">
        <v>0</v>
      </c>
      <c r="J14" s="553">
        <v>0</v>
      </c>
      <c r="K14" s="553">
        <v>0</v>
      </c>
      <c r="L14" s="553">
        <v>0</v>
      </c>
      <c r="M14" s="553">
        <v>0</v>
      </c>
      <c r="N14" s="553">
        <v>0</v>
      </c>
      <c r="O14" s="553">
        <v>150</v>
      </c>
      <c r="P14" s="554">
        <f t="shared" si="3"/>
        <v>0</v>
      </c>
    </row>
    <row r="15" spans="1:16" s="557" customFormat="1" ht="18.75" customHeight="1">
      <c r="A15" s="552">
        <v>5</v>
      </c>
      <c r="B15" s="460" t="s">
        <v>879</v>
      </c>
      <c r="C15" s="553">
        <v>729</v>
      </c>
      <c r="D15" s="563">
        <v>313</v>
      </c>
      <c r="E15" s="554">
        <f t="shared" si="0"/>
        <v>34.226549999999996</v>
      </c>
      <c r="F15" s="554">
        <f t="shared" si="1"/>
        <v>5.6861999999999959</v>
      </c>
      <c r="G15" s="554">
        <f t="shared" si="2"/>
        <v>28.54035</v>
      </c>
      <c r="H15" s="553">
        <v>0</v>
      </c>
      <c r="I15" s="553">
        <v>0</v>
      </c>
      <c r="J15" s="553">
        <v>0</v>
      </c>
      <c r="K15" s="553">
        <v>0</v>
      </c>
      <c r="L15" s="553">
        <v>0</v>
      </c>
      <c r="M15" s="553">
        <v>0</v>
      </c>
      <c r="N15" s="553">
        <v>0</v>
      </c>
      <c r="O15" s="553">
        <v>150</v>
      </c>
      <c r="P15" s="554">
        <f t="shared" si="3"/>
        <v>0.51339824999999994</v>
      </c>
    </row>
    <row r="16" spans="1:16" s="557" customFormat="1" ht="18.75" customHeight="1">
      <c r="A16" s="552">
        <v>6</v>
      </c>
      <c r="B16" s="458" t="s">
        <v>880</v>
      </c>
      <c r="C16" s="553">
        <v>0</v>
      </c>
      <c r="D16" s="563">
        <v>313</v>
      </c>
      <c r="E16" s="554">
        <f t="shared" si="0"/>
        <v>0</v>
      </c>
      <c r="F16" s="554">
        <f t="shared" si="1"/>
        <v>0</v>
      </c>
      <c r="G16" s="554">
        <f t="shared" si="2"/>
        <v>0</v>
      </c>
      <c r="H16" s="553">
        <v>0</v>
      </c>
      <c r="I16" s="553">
        <v>0</v>
      </c>
      <c r="J16" s="553">
        <v>0</v>
      </c>
      <c r="K16" s="553">
        <v>0</v>
      </c>
      <c r="L16" s="553">
        <v>0</v>
      </c>
      <c r="M16" s="553">
        <v>0</v>
      </c>
      <c r="N16" s="553">
        <v>0</v>
      </c>
      <c r="O16" s="553">
        <v>150</v>
      </c>
      <c r="P16" s="554">
        <f t="shared" si="3"/>
        <v>0</v>
      </c>
    </row>
    <row r="17" spans="1:16" s="557" customFormat="1" ht="18.75" customHeight="1">
      <c r="A17" s="552">
        <v>7</v>
      </c>
      <c r="B17" s="460" t="s">
        <v>881</v>
      </c>
      <c r="C17" s="553">
        <v>0</v>
      </c>
      <c r="D17" s="563">
        <v>313</v>
      </c>
      <c r="E17" s="554">
        <f t="shared" si="0"/>
        <v>0</v>
      </c>
      <c r="F17" s="554">
        <f t="shared" si="1"/>
        <v>0</v>
      </c>
      <c r="G17" s="554">
        <f t="shared" si="2"/>
        <v>0</v>
      </c>
      <c r="H17" s="553">
        <v>0</v>
      </c>
      <c r="I17" s="553">
        <v>0</v>
      </c>
      <c r="J17" s="553">
        <v>0</v>
      </c>
      <c r="K17" s="553">
        <v>0</v>
      </c>
      <c r="L17" s="553">
        <v>0</v>
      </c>
      <c r="M17" s="553">
        <v>0</v>
      </c>
      <c r="N17" s="553">
        <v>0</v>
      </c>
      <c r="O17" s="553">
        <v>150</v>
      </c>
      <c r="P17" s="554">
        <f t="shared" si="3"/>
        <v>0</v>
      </c>
    </row>
    <row r="18" spans="1:16" s="557" customFormat="1" ht="18.75" customHeight="1">
      <c r="A18" s="552">
        <v>8</v>
      </c>
      <c r="B18" s="460" t="s">
        <v>882</v>
      </c>
      <c r="C18" s="553">
        <v>0</v>
      </c>
      <c r="D18" s="563">
        <v>313</v>
      </c>
      <c r="E18" s="554">
        <f t="shared" si="0"/>
        <v>0</v>
      </c>
      <c r="F18" s="554">
        <f t="shared" si="1"/>
        <v>0</v>
      </c>
      <c r="G18" s="554">
        <f t="shared" si="2"/>
        <v>0</v>
      </c>
      <c r="H18" s="553">
        <v>0</v>
      </c>
      <c r="I18" s="553">
        <v>0</v>
      </c>
      <c r="J18" s="553">
        <v>0</v>
      </c>
      <c r="K18" s="553">
        <v>0</v>
      </c>
      <c r="L18" s="553">
        <v>0</v>
      </c>
      <c r="M18" s="553">
        <v>0</v>
      </c>
      <c r="N18" s="553">
        <v>0</v>
      </c>
      <c r="O18" s="553">
        <v>150</v>
      </c>
      <c r="P18" s="554">
        <f t="shared" si="3"/>
        <v>0</v>
      </c>
    </row>
    <row r="19" spans="1:16" s="557" customFormat="1" ht="18.75" customHeight="1">
      <c r="A19" s="552">
        <v>9</v>
      </c>
      <c r="B19" s="460" t="s">
        <v>883</v>
      </c>
      <c r="C19" s="553">
        <v>0</v>
      </c>
      <c r="D19" s="563">
        <v>313</v>
      </c>
      <c r="E19" s="554">
        <f t="shared" si="0"/>
        <v>0</v>
      </c>
      <c r="F19" s="554">
        <f t="shared" si="1"/>
        <v>0</v>
      </c>
      <c r="G19" s="554">
        <f t="shared" si="2"/>
        <v>0</v>
      </c>
      <c r="H19" s="553">
        <v>0</v>
      </c>
      <c r="I19" s="553">
        <v>0</v>
      </c>
      <c r="J19" s="553">
        <v>0</v>
      </c>
      <c r="K19" s="553">
        <v>0</v>
      </c>
      <c r="L19" s="553">
        <v>0</v>
      </c>
      <c r="M19" s="553">
        <v>0</v>
      </c>
      <c r="N19" s="553">
        <v>0</v>
      </c>
      <c r="O19" s="553">
        <v>150</v>
      </c>
      <c r="P19" s="554">
        <f t="shared" si="3"/>
        <v>0</v>
      </c>
    </row>
    <row r="20" spans="1:16" s="557" customFormat="1" ht="18.75" customHeight="1">
      <c r="A20" s="552">
        <v>10</v>
      </c>
      <c r="B20" s="460" t="s">
        <v>884</v>
      </c>
      <c r="C20" s="553">
        <v>0</v>
      </c>
      <c r="D20" s="563">
        <v>313</v>
      </c>
      <c r="E20" s="554">
        <f t="shared" si="0"/>
        <v>0</v>
      </c>
      <c r="F20" s="554">
        <f t="shared" si="1"/>
        <v>0</v>
      </c>
      <c r="G20" s="554">
        <f t="shared" si="2"/>
        <v>0</v>
      </c>
      <c r="H20" s="553">
        <v>0</v>
      </c>
      <c r="I20" s="553">
        <v>0</v>
      </c>
      <c r="J20" s="553">
        <v>0</v>
      </c>
      <c r="K20" s="553">
        <v>0</v>
      </c>
      <c r="L20" s="553">
        <v>0</v>
      </c>
      <c r="M20" s="553">
        <v>0</v>
      </c>
      <c r="N20" s="553">
        <v>0</v>
      </c>
      <c r="O20" s="553">
        <v>150</v>
      </c>
      <c r="P20" s="554">
        <f t="shared" si="3"/>
        <v>0</v>
      </c>
    </row>
    <row r="21" spans="1:16" s="557" customFormat="1" ht="18.75" customHeight="1">
      <c r="A21" s="552">
        <v>11</v>
      </c>
      <c r="B21" s="460" t="s">
        <v>885</v>
      </c>
      <c r="C21" s="553">
        <v>0</v>
      </c>
      <c r="D21" s="563">
        <v>313</v>
      </c>
      <c r="E21" s="554">
        <f t="shared" si="0"/>
        <v>0</v>
      </c>
      <c r="F21" s="554">
        <f t="shared" si="1"/>
        <v>0</v>
      </c>
      <c r="G21" s="554">
        <f t="shared" si="2"/>
        <v>0</v>
      </c>
      <c r="H21" s="553">
        <v>0</v>
      </c>
      <c r="I21" s="553">
        <v>0</v>
      </c>
      <c r="J21" s="553">
        <v>0</v>
      </c>
      <c r="K21" s="553">
        <v>0</v>
      </c>
      <c r="L21" s="553">
        <v>0</v>
      </c>
      <c r="M21" s="553">
        <v>0</v>
      </c>
      <c r="N21" s="553">
        <v>0</v>
      </c>
      <c r="O21" s="553">
        <v>150</v>
      </c>
      <c r="P21" s="554">
        <f t="shared" si="3"/>
        <v>0</v>
      </c>
    </row>
    <row r="22" spans="1:16" s="557" customFormat="1" ht="18.75" customHeight="1">
      <c r="A22" s="552">
        <v>12</v>
      </c>
      <c r="B22" s="460" t="s">
        <v>886</v>
      </c>
      <c r="C22" s="553">
        <v>0</v>
      </c>
      <c r="D22" s="563">
        <v>313</v>
      </c>
      <c r="E22" s="554">
        <f t="shared" si="0"/>
        <v>0</v>
      </c>
      <c r="F22" s="554">
        <f t="shared" si="1"/>
        <v>0</v>
      </c>
      <c r="G22" s="554">
        <f t="shared" si="2"/>
        <v>0</v>
      </c>
      <c r="H22" s="553">
        <v>0</v>
      </c>
      <c r="I22" s="553">
        <v>0</v>
      </c>
      <c r="J22" s="553">
        <v>0</v>
      </c>
      <c r="K22" s="553">
        <v>0</v>
      </c>
      <c r="L22" s="553">
        <v>0</v>
      </c>
      <c r="M22" s="553">
        <v>0</v>
      </c>
      <c r="N22" s="553">
        <v>0</v>
      </c>
      <c r="O22" s="553">
        <v>150</v>
      </c>
      <c r="P22" s="554">
        <f t="shared" si="3"/>
        <v>0</v>
      </c>
    </row>
    <row r="23" spans="1:16" s="557" customFormat="1" ht="18.75" customHeight="1">
      <c r="A23" s="552">
        <v>13</v>
      </c>
      <c r="B23" s="460" t="s">
        <v>887</v>
      </c>
      <c r="C23" s="553">
        <v>0</v>
      </c>
      <c r="D23" s="563">
        <v>313</v>
      </c>
      <c r="E23" s="554">
        <f t="shared" si="0"/>
        <v>0</v>
      </c>
      <c r="F23" s="554">
        <f t="shared" si="1"/>
        <v>0</v>
      </c>
      <c r="G23" s="554">
        <f t="shared" si="2"/>
        <v>0</v>
      </c>
      <c r="H23" s="553">
        <v>0</v>
      </c>
      <c r="I23" s="553">
        <v>0</v>
      </c>
      <c r="J23" s="553">
        <v>0</v>
      </c>
      <c r="K23" s="553">
        <v>0</v>
      </c>
      <c r="L23" s="553">
        <v>0</v>
      </c>
      <c r="M23" s="553">
        <v>0</v>
      </c>
      <c r="N23" s="553">
        <v>0</v>
      </c>
      <c r="O23" s="553">
        <v>150</v>
      </c>
      <c r="P23" s="554">
        <f t="shared" si="3"/>
        <v>0</v>
      </c>
    </row>
    <row r="24" spans="1:16" s="557" customFormat="1" ht="18.75" customHeight="1">
      <c r="A24" s="552">
        <v>14</v>
      </c>
      <c r="B24" s="460" t="s">
        <v>888</v>
      </c>
      <c r="C24" s="553">
        <v>0</v>
      </c>
      <c r="D24" s="563">
        <v>313</v>
      </c>
      <c r="E24" s="554">
        <f t="shared" si="0"/>
        <v>0</v>
      </c>
      <c r="F24" s="554">
        <f t="shared" si="1"/>
        <v>0</v>
      </c>
      <c r="G24" s="554">
        <f t="shared" si="2"/>
        <v>0</v>
      </c>
      <c r="H24" s="553">
        <v>0</v>
      </c>
      <c r="I24" s="553">
        <v>0</v>
      </c>
      <c r="J24" s="553">
        <v>0</v>
      </c>
      <c r="K24" s="553">
        <v>0</v>
      </c>
      <c r="L24" s="553">
        <v>0</v>
      </c>
      <c r="M24" s="553">
        <v>0</v>
      </c>
      <c r="N24" s="553">
        <v>0</v>
      </c>
      <c r="O24" s="553">
        <v>150</v>
      </c>
      <c r="P24" s="554">
        <f t="shared" si="3"/>
        <v>0</v>
      </c>
    </row>
    <row r="25" spans="1:16" s="557" customFormat="1" ht="18.75" customHeight="1">
      <c r="A25" s="552">
        <v>15</v>
      </c>
      <c r="B25" s="460" t="s">
        <v>889</v>
      </c>
      <c r="C25" s="553">
        <v>0</v>
      </c>
      <c r="D25" s="563">
        <v>313</v>
      </c>
      <c r="E25" s="554">
        <f t="shared" si="0"/>
        <v>0</v>
      </c>
      <c r="F25" s="554">
        <f t="shared" si="1"/>
        <v>0</v>
      </c>
      <c r="G25" s="554">
        <f t="shared" si="2"/>
        <v>0</v>
      </c>
      <c r="H25" s="553">
        <v>0</v>
      </c>
      <c r="I25" s="553">
        <v>0</v>
      </c>
      <c r="J25" s="553">
        <v>0</v>
      </c>
      <c r="K25" s="553">
        <v>0</v>
      </c>
      <c r="L25" s="553">
        <v>0</v>
      </c>
      <c r="M25" s="553">
        <v>0</v>
      </c>
      <c r="N25" s="553">
        <v>0</v>
      </c>
      <c r="O25" s="553">
        <v>150</v>
      </c>
      <c r="P25" s="554">
        <f t="shared" si="3"/>
        <v>0</v>
      </c>
    </row>
    <row r="26" spans="1:16" s="557" customFormat="1" ht="18.75" customHeight="1">
      <c r="A26" s="552">
        <v>16</v>
      </c>
      <c r="B26" s="460" t="s">
        <v>890</v>
      </c>
      <c r="C26" s="553">
        <v>0</v>
      </c>
      <c r="D26" s="563">
        <v>313</v>
      </c>
      <c r="E26" s="554">
        <f t="shared" si="0"/>
        <v>0</v>
      </c>
      <c r="F26" s="554">
        <f t="shared" si="1"/>
        <v>0</v>
      </c>
      <c r="G26" s="554">
        <f t="shared" si="2"/>
        <v>0</v>
      </c>
      <c r="H26" s="553">
        <v>0</v>
      </c>
      <c r="I26" s="553">
        <v>0</v>
      </c>
      <c r="J26" s="553">
        <v>0</v>
      </c>
      <c r="K26" s="553">
        <v>0</v>
      </c>
      <c r="L26" s="553">
        <v>0</v>
      </c>
      <c r="M26" s="553">
        <v>0</v>
      </c>
      <c r="N26" s="553">
        <v>0</v>
      </c>
      <c r="O26" s="553">
        <v>150</v>
      </c>
      <c r="P26" s="554">
        <f t="shared" si="3"/>
        <v>0</v>
      </c>
    </row>
    <row r="27" spans="1:16" s="557" customFormat="1" ht="18.75" customHeight="1">
      <c r="A27" s="552">
        <v>17</v>
      </c>
      <c r="B27" s="460" t="s">
        <v>891</v>
      </c>
      <c r="C27" s="553">
        <v>0</v>
      </c>
      <c r="D27" s="563">
        <v>313</v>
      </c>
      <c r="E27" s="554">
        <f t="shared" si="0"/>
        <v>0</v>
      </c>
      <c r="F27" s="554">
        <f t="shared" si="1"/>
        <v>0</v>
      </c>
      <c r="G27" s="554">
        <f t="shared" si="2"/>
        <v>0</v>
      </c>
      <c r="H27" s="553">
        <v>0</v>
      </c>
      <c r="I27" s="553">
        <v>0</v>
      </c>
      <c r="J27" s="553">
        <v>0</v>
      </c>
      <c r="K27" s="553">
        <v>0</v>
      </c>
      <c r="L27" s="553">
        <v>0</v>
      </c>
      <c r="M27" s="553">
        <v>0</v>
      </c>
      <c r="N27" s="553">
        <v>0</v>
      </c>
      <c r="O27" s="553">
        <v>150</v>
      </c>
      <c r="P27" s="554">
        <f t="shared" si="3"/>
        <v>0</v>
      </c>
    </row>
    <row r="28" spans="1:16" s="557" customFormat="1" ht="18.75" customHeight="1">
      <c r="A28" s="552">
        <v>18</v>
      </c>
      <c r="B28" s="460" t="s">
        <v>892</v>
      </c>
      <c r="C28" s="553">
        <v>0</v>
      </c>
      <c r="D28" s="563">
        <v>313</v>
      </c>
      <c r="E28" s="554">
        <f t="shared" si="0"/>
        <v>0</v>
      </c>
      <c r="F28" s="554">
        <f t="shared" si="1"/>
        <v>0</v>
      </c>
      <c r="G28" s="554">
        <f t="shared" si="2"/>
        <v>0</v>
      </c>
      <c r="H28" s="553">
        <v>0</v>
      </c>
      <c r="I28" s="553">
        <v>0</v>
      </c>
      <c r="J28" s="553">
        <v>0</v>
      </c>
      <c r="K28" s="553">
        <v>0</v>
      </c>
      <c r="L28" s="553">
        <v>0</v>
      </c>
      <c r="M28" s="553">
        <v>0</v>
      </c>
      <c r="N28" s="553">
        <v>0</v>
      </c>
      <c r="O28" s="553">
        <v>150</v>
      </c>
      <c r="P28" s="554">
        <f t="shared" si="3"/>
        <v>0</v>
      </c>
    </row>
    <row r="29" spans="1:16" s="557" customFormat="1" ht="18.75" customHeight="1">
      <c r="A29" s="552">
        <v>19</v>
      </c>
      <c r="B29" s="460" t="s">
        <v>893</v>
      </c>
      <c r="C29" s="553">
        <v>1050</v>
      </c>
      <c r="D29" s="563">
        <v>313</v>
      </c>
      <c r="E29" s="554">
        <f t="shared" si="0"/>
        <v>49.297499999999999</v>
      </c>
      <c r="F29" s="554">
        <f>E29/2</f>
        <v>24.64875</v>
      </c>
      <c r="G29" s="554">
        <v>24.65</v>
      </c>
      <c r="H29" s="553">
        <v>0</v>
      </c>
      <c r="I29" s="553">
        <v>0</v>
      </c>
      <c r="J29" s="553">
        <v>0</v>
      </c>
      <c r="K29" s="553">
        <v>0</v>
      </c>
      <c r="L29" s="553">
        <v>0</v>
      </c>
      <c r="M29" s="553">
        <v>0</v>
      </c>
      <c r="N29" s="553">
        <v>0</v>
      </c>
      <c r="O29" s="553">
        <v>150</v>
      </c>
      <c r="P29" s="554">
        <f t="shared" si="3"/>
        <v>0.73946250000000002</v>
      </c>
    </row>
    <row r="30" spans="1:16" s="557" customFormat="1" ht="18.75" customHeight="1">
      <c r="A30" s="552">
        <v>20</v>
      </c>
      <c r="B30" s="460" t="s">
        <v>894</v>
      </c>
      <c r="C30" s="553">
        <v>0</v>
      </c>
      <c r="D30" s="563">
        <v>313</v>
      </c>
      <c r="E30" s="554">
        <f t="shared" si="0"/>
        <v>0</v>
      </c>
      <c r="F30" s="554">
        <f t="shared" si="1"/>
        <v>0</v>
      </c>
      <c r="G30" s="554">
        <f t="shared" si="2"/>
        <v>0</v>
      </c>
      <c r="H30" s="553">
        <v>0</v>
      </c>
      <c r="I30" s="553">
        <v>0</v>
      </c>
      <c r="J30" s="553">
        <v>0</v>
      </c>
      <c r="K30" s="553">
        <v>0</v>
      </c>
      <c r="L30" s="553">
        <v>0</v>
      </c>
      <c r="M30" s="553">
        <v>0</v>
      </c>
      <c r="N30" s="553">
        <v>0</v>
      </c>
      <c r="O30" s="553">
        <v>150</v>
      </c>
      <c r="P30" s="554">
        <f t="shared" si="3"/>
        <v>0</v>
      </c>
    </row>
    <row r="31" spans="1:16" s="557" customFormat="1" ht="18.75" customHeight="1">
      <c r="A31" s="552">
        <v>21</v>
      </c>
      <c r="B31" s="460" t="s">
        <v>895</v>
      </c>
      <c r="C31" s="553">
        <v>0</v>
      </c>
      <c r="D31" s="563">
        <v>313</v>
      </c>
      <c r="E31" s="554">
        <f t="shared" si="0"/>
        <v>0</v>
      </c>
      <c r="F31" s="554">
        <f t="shared" si="1"/>
        <v>0</v>
      </c>
      <c r="G31" s="554">
        <f t="shared" si="2"/>
        <v>0</v>
      </c>
      <c r="H31" s="553">
        <v>0</v>
      </c>
      <c r="I31" s="553">
        <v>0</v>
      </c>
      <c r="J31" s="553">
        <v>0</v>
      </c>
      <c r="K31" s="553">
        <v>0</v>
      </c>
      <c r="L31" s="553">
        <v>0</v>
      </c>
      <c r="M31" s="553">
        <v>0</v>
      </c>
      <c r="N31" s="553">
        <v>0</v>
      </c>
      <c r="O31" s="553">
        <v>150</v>
      </c>
      <c r="P31" s="554">
        <f t="shared" si="3"/>
        <v>0</v>
      </c>
    </row>
    <row r="32" spans="1:16" s="557" customFormat="1" ht="18.75" customHeight="1">
      <c r="A32" s="552">
        <v>22</v>
      </c>
      <c r="B32" s="460" t="s">
        <v>896</v>
      </c>
      <c r="C32" s="553">
        <v>0</v>
      </c>
      <c r="D32" s="563">
        <v>313</v>
      </c>
      <c r="E32" s="554">
        <f t="shared" si="0"/>
        <v>0</v>
      </c>
      <c r="F32" s="554">
        <f t="shared" si="1"/>
        <v>0</v>
      </c>
      <c r="G32" s="554">
        <f t="shared" si="2"/>
        <v>0</v>
      </c>
      <c r="H32" s="553">
        <v>0</v>
      </c>
      <c r="I32" s="553">
        <v>0</v>
      </c>
      <c r="J32" s="553">
        <v>0</v>
      </c>
      <c r="K32" s="553">
        <v>0</v>
      </c>
      <c r="L32" s="553">
        <v>0</v>
      </c>
      <c r="M32" s="553">
        <v>0</v>
      </c>
      <c r="N32" s="553">
        <v>0</v>
      </c>
      <c r="O32" s="553">
        <v>150</v>
      </c>
      <c r="P32" s="554">
        <f t="shared" si="3"/>
        <v>0</v>
      </c>
    </row>
    <row r="33" spans="1:16" s="557" customFormat="1" ht="18.75" customHeight="1">
      <c r="A33" s="552">
        <v>23</v>
      </c>
      <c r="B33" s="460" t="s">
        <v>897</v>
      </c>
      <c r="C33" s="553">
        <v>480</v>
      </c>
      <c r="D33" s="563">
        <v>313</v>
      </c>
      <c r="E33" s="554">
        <f t="shared" si="0"/>
        <v>22.536000000000001</v>
      </c>
      <c r="F33" s="554">
        <v>9.35</v>
      </c>
      <c r="G33" s="554">
        <v>13.19</v>
      </c>
      <c r="H33" s="553">
        <v>0</v>
      </c>
      <c r="I33" s="553">
        <v>0</v>
      </c>
      <c r="J33" s="553">
        <v>0</v>
      </c>
      <c r="K33" s="553">
        <v>0</v>
      </c>
      <c r="L33" s="553">
        <v>0</v>
      </c>
      <c r="M33" s="553">
        <v>0</v>
      </c>
      <c r="N33" s="553">
        <v>0</v>
      </c>
      <c r="O33" s="553">
        <v>150</v>
      </c>
      <c r="P33" s="554">
        <f t="shared" si="3"/>
        <v>0.33804000000000001</v>
      </c>
    </row>
    <row r="34" spans="1:16" s="557" customFormat="1" ht="18.75" customHeight="1">
      <c r="A34" s="552">
        <v>24</v>
      </c>
      <c r="B34" s="460" t="s">
        <v>898</v>
      </c>
      <c r="C34" s="553">
        <v>0</v>
      </c>
      <c r="D34" s="563">
        <v>313</v>
      </c>
      <c r="E34" s="554">
        <f t="shared" si="0"/>
        <v>0</v>
      </c>
      <c r="F34" s="554">
        <f t="shared" si="1"/>
        <v>0</v>
      </c>
      <c r="G34" s="554">
        <f t="shared" si="2"/>
        <v>0</v>
      </c>
      <c r="H34" s="553">
        <v>0</v>
      </c>
      <c r="I34" s="553">
        <v>0</v>
      </c>
      <c r="J34" s="553">
        <v>0</v>
      </c>
      <c r="K34" s="553">
        <v>0</v>
      </c>
      <c r="L34" s="553">
        <v>0</v>
      </c>
      <c r="M34" s="553">
        <v>0</v>
      </c>
      <c r="N34" s="553">
        <v>0</v>
      </c>
      <c r="O34" s="553">
        <v>150</v>
      </c>
      <c r="P34" s="554">
        <f t="shared" si="3"/>
        <v>0</v>
      </c>
    </row>
    <row r="35" spans="1:16" s="557" customFormat="1" ht="18.75" customHeight="1">
      <c r="A35" s="552">
        <v>25</v>
      </c>
      <c r="B35" s="460" t="s">
        <v>899</v>
      </c>
      <c r="C35" s="553">
        <v>0</v>
      </c>
      <c r="D35" s="563">
        <v>313</v>
      </c>
      <c r="E35" s="554">
        <f t="shared" si="0"/>
        <v>0</v>
      </c>
      <c r="F35" s="554">
        <f t="shared" si="1"/>
        <v>0</v>
      </c>
      <c r="G35" s="554">
        <f t="shared" si="2"/>
        <v>0</v>
      </c>
      <c r="H35" s="553">
        <v>0</v>
      </c>
      <c r="I35" s="553">
        <v>0</v>
      </c>
      <c r="J35" s="553">
        <v>0</v>
      </c>
      <c r="K35" s="553">
        <v>0</v>
      </c>
      <c r="L35" s="553">
        <v>0</v>
      </c>
      <c r="M35" s="553">
        <v>0</v>
      </c>
      <c r="N35" s="553">
        <v>0</v>
      </c>
      <c r="O35" s="553">
        <v>150</v>
      </c>
      <c r="P35" s="554">
        <f t="shared" si="3"/>
        <v>0</v>
      </c>
    </row>
    <row r="36" spans="1:16" s="557" customFormat="1" ht="18.75" customHeight="1">
      <c r="A36" s="552">
        <v>26</v>
      </c>
      <c r="B36" s="460" t="s">
        <v>900</v>
      </c>
      <c r="C36" s="553">
        <v>0</v>
      </c>
      <c r="D36" s="563">
        <v>313</v>
      </c>
      <c r="E36" s="554">
        <f t="shared" si="0"/>
        <v>0</v>
      </c>
      <c r="F36" s="554">
        <f t="shared" si="1"/>
        <v>0</v>
      </c>
      <c r="G36" s="554">
        <f t="shared" si="2"/>
        <v>0</v>
      </c>
      <c r="H36" s="553">
        <v>0</v>
      </c>
      <c r="I36" s="553">
        <v>0</v>
      </c>
      <c r="J36" s="553">
        <v>0</v>
      </c>
      <c r="K36" s="553">
        <v>0</v>
      </c>
      <c r="L36" s="553">
        <v>0</v>
      </c>
      <c r="M36" s="553">
        <v>0</v>
      </c>
      <c r="N36" s="553">
        <v>0</v>
      </c>
      <c r="O36" s="553">
        <v>150</v>
      </c>
      <c r="P36" s="554">
        <f t="shared" si="3"/>
        <v>0</v>
      </c>
    </row>
    <row r="37" spans="1:16" s="557" customFormat="1" ht="18.75" customHeight="1">
      <c r="A37" s="552">
        <v>27</v>
      </c>
      <c r="B37" s="460" t="s">
        <v>901</v>
      </c>
      <c r="C37" s="553">
        <v>0</v>
      </c>
      <c r="D37" s="563">
        <v>313</v>
      </c>
      <c r="E37" s="554">
        <f t="shared" si="0"/>
        <v>0</v>
      </c>
      <c r="F37" s="554">
        <f t="shared" si="1"/>
        <v>0</v>
      </c>
      <c r="G37" s="554">
        <f t="shared" si="2"/>
        <v>0</v>
      </c>
      <c r="H37" s="553">
        <v>0</v>
      </c>
      <c r="I37" s="553">
        <v>0</v>
      </c>
      <c r="J37" s="553">
        <v>0</v>
      </c>
      <c r="K37" s="553">
        <v>0</v>
      </c>
      <c r="L37" s="553">
        <v>0</v>
      </c>
      <c r="M37" s="553">
        <v>0</v>
      </c>
      <c r="N37" s="553">
        <v>0</v>
      </c>
      <c r="O37" s="553">
        <v>150</v>
      </c>
      <c r="P37" s="554">
        <f t="shared" si="3"/>
        <v>0</v>
      </c>
    </row>
    <row r="38" spans="1:16" s="557" customFormat="1" ht="18.75" customHeight="1">
      <c r="A38" s="552">
        <v>28</v>
      </c>
      <c r="B38" s="460" t="s">
        <v>902</v>
      </c>
      <c r="C38" s="553">
        <v>0</v>
      </c>
      <c r="D38" s="563">
        <v>313</v>
      </c>
      <c r="E38" s="554">
        <f t="shared" si="0"/>
        <v>0</v>
      </c>
      <c r="F38" s="554">
        <f t="shared" si="1"/>
        <v>0</v>
      </c>
      <c r="G38" s="554">
        <f t="shared" si="2"/>
        <v>0</v>
      </c>
      <c r="H38" s="553">
        <v>0</v>
      </c>
      <c r="I38" s="553">
        <v>0</v>
      </c>
      <c r="J38" s="553">
        <v>0</v>
      </c>
      <c r="K38" s="553">
        <v>0</v>
      </c>
      <c r="L38" s="553">
        <v>0</v>
      </c>
      <c r="M38" s="553">
        <v>0</v>
      </c>
      <c r="N38" s="553">
        <v>0</v>
      </c>
      <c r="O38" s="553">
        <v>150</v>
      </c>
      <c r="P38" s="554">
        <f t="shared" si="3"/>
        <v>0</v>
      </c>
    </row>
    <row r="39" spans="1:16" s="557" customFormat="1" ht="18.75" customHeight="1">
      <c r="A39" s="552">
        <v>29</v>
      </c>
      <c r="B39" s="458" t="s">
        <v>903</v>
      </c>
      <c r="C39" s="553">
        <v>231</v>
      </c>
      <c r="D39" s="563">
        <v>313</v>
      </c>
      <c r="E39" s="554">
        <f t="shared" si="0"/>
        <v>10.84545</v>
      </c>
      <c r="F39" s="554">
        <f t="shared" si="1"/>
        <v>1.8018000000000001</v>
      </c>
      <c r="G39" s="554">
        <f t="shared" si="2"/>
        <v>9.0436499999999995</v>
      </c>
      <c r="H39" s="553">
        <v>0</v>
      </c>
      <c r="I39" s="553">
        <v>0</v>
      </c>
      <c r="J39" s="553">
        <v>0</v>
      </c>
      <c r="K39" s="553">
        <v>0</v>
      </c>
      <c r="L39" s="553">
        <v>0</v>
      </c>
      <c r="M39" s="553">
        <v>0</v>
      </c>
      <c r="N39" s="553">
        <v>0</v>
      </c>
      <c r="O39" s="553">
        <v>150</v>
      </c>
      <c r="P39" s="554">
        <f t="shared" si="3"/>
        <v>0.16268174999999999</v>
      </c>
    </row>
    <row r="40" spans="1:16" s="557" customFormat="1" ht="18.75" customHeight="1">
      <c r="A40" s="552">
        <v>30</v>
      </c>
      <c r="B40" s="460" t="s">
        <v>904</v>
      </c>
      <c r="C40" s="553">
        <v>0</v>
      </c>
      <c r="D40" s="563">
        <v>313</v>
      </c>
      <c r="E40" s="554">
        <f t="shared" si="0"/>
        <v>0</v>
      </c>
      <c r="F40" s="554">
        <f t="shared" si="1"/>
        <v>0</v>
      </c>
      <c r="G40" s="554">
        <f t="shared" si="2"/>
        <v>0</v>
      </c>
      <c r="H40" s="553">
        <v>0</v>
      </c>
      <c r="I40" s="553">
        <v>0</v>
      </c>
      <c r="J40" s="553">
        <v>0</v>
      </c>
      <c r="K40" s="553">
        <v>0</v>
      </c>
      <c r="L40" s="553">
        <v>0</v>
      </c>
      <c r="M40" s="553">
        <v>0</v>
      </c>
      <c r="N40" s="553">
        <v>0</v>
      </c>
      <c r="O40" s="553">
        <v>150</v>
      </c>
      <c r="P40" s="554">
        <f t="shared" si="3"/>
        <v>0</v>
      </c>
    </row>
    <row r="41" spans="1:16" s="557" customFormat="1" ht="18.75" customHeight="1">
      <c r="A41" s="552">
        <v>31</v>
      </c>
      <c r="B41" s="460" t="s">
        <v>905</v>
      </c>
      <c r="C41" s="553">
        <v>0</v>
      </c>
      <c r="D41" s="563">
        <v>313</v>
      </c>
      <c r="E41" s="554">
        <f t="shared" si="0"/>
        <v>0</v>
      </c>
      <c r="F41" s="554">
        <f t="shared" si="1"/>
        <v>0</v>
      </c>
      <c r="G41" s="554">
        <f t="shared" si="2"/>
        <v>0</v>
      </c>
      <c r="H41" s="553">
        <v>0</v>
      </c>
      <c r="I41" s="553">
        <v>0</v>
      </c>
      <c r="J41" s="553">
        <v>0</v>
      </c>
      <c r="K41" s="553">
        <v>0</v>
      </c>
      <c r="L41" s="553">
        <v>0</v>
      </c>
      <c r="M41" s="553">
        <v>0</v>
      </c>
      <c r="N41" s="553">
        <v>0</v>
      </c>
      <c r="O41" s="553">
        <v>150</v>
      </c>
      <c r="P41" s="554">
        <f t="shared" si="3"/>
        <v>0</v>
      </c>
    </row>
    <row r="42" spans="1:16" s="557" customFormat="1" ht="18.75" customHeight="1">
      <c r="A42" s="552">
        <v>32</v>
      </c>
      <c r="B42" s="460" t="s">
        <v>906</v>
      </c>
      <c r="C42" s="553">
        <v>0</v>
      </c>
      <c r="D42" s="563">
        <v>313</v>
      </c>
      <c r="E42" s="554">
        <f t="shared" si="0"/>
        <v>0</v>
      </c>
      <c r="F42" s="554">
        <f t="shared" si="1"/>
        <v>0</v>
      </c>
      <c r="G42" s="554">
        <f t="shared" si="2"/>
        <v>0</v>
      </c>
      <c r="H42" s="553">
        <v>0</v>
      </c>
      <c r="I42" s="553">
        <v>0</v>
      </c>
      <c r="J42" s="553">
        <v>0</v>
      </c>
      <c r="K42" s="553">
        <v>0</v>
      </c>
      <c r="L42" s="553">
        <v>0</v>
      </c>
      <c r="M42" s="553">
        <v>0</v>
      </c>
      <c r="N42" s="553">
        <v>0</v>
      </c>
      <c r="O42" s="553">
        <v>150</v>
      </c>
      <c r="P42" s="554">
        <f t="shared" si="3"/>
        <v>0</v>
      </c>
    </row>
    <row r="43" spans="1:16" s="557" customFormat="1" ht="18.75" customHeight="1">
      <c r="A43" s="552">
        <v>33</v>
      </c>
      <c r="B43" s="460" t="s">
        <v>907</v>
      </c>
      <c r="C43" s="553">
        <v>0</v>
      </c>
      <c r="D43" s="563">
        <v>313</v>
      </c>
      <c r="E43" s="554">
        <f t="shared" si="0"/>
        <v>0</v>
      </c>
      <c r="F43" s="554">
        <f t="shared" si="1"/>
        <v>0</v>
      </c>
      <c r="G43" s="554">
        <f t="shared" si="2"/>
        <v>0</v>
      </c>
      <c r="H43" s="553">
        <v>0</v>
      </c>
      <c r="I43" s="553">
        <v>0</v>
      </c>
      <c r="J43" s="553">
        <v>0</v>
      </c>
      <c r="K43" s="553">
        <v>0</v>
      </c>
      <c r="L43" s="553">
        <v>0</v>
      </c>
      <c r="M43" s="553">
        <v>0</v>
      </c>
      <c r="N43" s="553">
        <v>0</v>
      </c>
      <c r="O43" s="553">
        <v>150</v>
      </c>
      <c r="P43" s="554">
        <f t="shared" si="3"/>
        <v>0</v>
      </c>
    </row>
    <row r="44" spans="1:16" s="557" customFormat="1" ht="18.75" customHeight="1">
      <c r="A44" s="552">
        <v>34</v>
      </c>
      <c r="B44" s="460" t="s">
        <v>908</v>
      </c>
      <c r="C44" s="553">
        <v>0</v>
      </c>
      <c r="D44" s="563">
        <v>313</v>
      </c>
      <c r="E44" s="554">
        <f t="shared" si="0"/>
        <v>0</v>
      </c>
      <c r="F44" s="554">
        <f t="shared" si="1"/>
        <v>0</v>
      </c>
      <c r="G44" s="554">
        <f t="shared" si="2"/>
        <v>0</v>
      </c>
      <c r="H44" s="553">
        <v>0</v>
      </c>
      <c r="I44" s="553">
        <v>0</v>
      </c>
      <c r="J44" s="553">
        <v>0</v>
      </c>
      <c r="K44" s="553">
        <v>0</v>
      </c>
      <c r="L44" s="553">
        <v>0</v>
      </c>
      <c r="M44" s="553">
        <v>0</v>
      </c>
      <c r="N44" s="553">
        <v>0</v>
      </c>
      <c r="O44" s="553">
        <v>150</v>
      </c>
      <c r="P44" s="554">
        <f t="shared" si="3"/>
        <v>0</v>
      </c>
    </row>
    <row r="45" spans="1:16" s="557" customFormat="1" ht="18.75" customHeight="1">
      <c r="A45" s="552">
        <v>35</v>
      </c>
      <c r="B45" s="460" t="s">
        <v>909</v>
      </c>
      <c r="C45" s="553">
        <v>638</v>
      </c>
      <c r="D45" s="563">
        <v>313</v>
      </c>
      <c r="E45" s="554">
        <f t="shared" si="0"/>
        <v>29.954099999999997</v>
      </c>
      <c r="F45" s="554">
        <f t="shared" si="1"/>
        <v>4.9763999999999946</v>
      </c>
      <c r="G45" s="554">
        <f t="shared" si="2"/>
        <v>24.977700000000002</v>
      </c>
      <c r="H45" s="553">
        <v>0</v>
      </c>
      <c r="I45" s="553">
        <v>0</v>
      </c>
      <c r="J45" s="553">
        <v>0</v>
      </c>
      <c r="K45" s="553">
        <v>0</v>
      </c>
      <c r="L45" s="553">
        <v>0</v>
      </c>
      <c r="M45" s="553">
        <v>0</v>
      </c>
      <c r="N45" s="553">
        <v>0</v>
      </c>
      <c r="O45" s="553">
        <v>150</v>
      </c>
      <c r="P45" s="554">
        <f t="shared" si="3"/>
        <v>0.44931149999999992</v>
      </c>
    </row>
    <row r="46" spans="1:16" s="557" customFormat="1" ht="18.75" customHeight="1">
      <c r="A46" s="552">
        <v>36</v>
      </c>
      <c r="B46" s="460" t="s">
        <v>910</v>
      </c>
      <c r="C46" s="553">
        <v>0</v>
      </c>
      <c r="D46" s="563">
        <v>313</v>
      </c>
      <c r="E46" s="554">
        <f t="shared" si="0"/>
        <v>0</v>
      </c>
      <c r="F46" s="554">
        <f t="shared" si="1"/>
        <v>0</v>
      </c>
      <c r="G46" s="554">
        <f t="shared" si="2"/>
        <v>0</v>
      </c>
      <c r="H46" s="553">
        <v>0</v>
      </c>
      <c r="I46" s="553">
        <v>0</v>
      </c>
      <c r="J46" s="553">
        <v>0</v>
      </c>
      <c r="K46" s="553">
        <v>0</v>
      </c>
      <c r="L46" s="553">
        <v>0</v>
      </c>
      <c r="M46" s="553">
        <v>0</v>
      </c>
      <c r="N46" s="553">
        <v>0</v>
      </c>
      <c r="O46" s="553">
        <v>150</v>
      </c>
      <c r="P46" s="554">
        <f t="shared" si="3"/>
        <v>0</v>
      </c>
    </row>
    <row r="47" spans="1:16" s="557" customFormat="1" ht="18.75" customHeight="1">
      <c r="A47" s="552">
        <v>37</v>
      </c>
      <c r="B47" s="460" t="s">
        <v>911</v>
      </c>
      <c r="C47" s="553">
        <v>1277</v>
      </c>
      <c r="D47" s="563">
        <v>313</v>
      </c>
      <c r="E47" s="554">
        <f t="shared" si="0"/>
        <v>59.955149999999996</v>
      </c>
      <c r="F47" s="554">
        <v>59.96</v>
      </c>
      <c r="G47" s="554">
        <v>0</v>
      </c>
      <c r="H47" s="553">
        <v>0</v>
      </c>
      <c r="I47" s="553">
        <v>0</v>
      </c>
      <c r="J47" s="553">
        <v>0</v>
      </c>
      <c r="K47" s="553">
        <v>0</v>
      </c>
      <c r="L47" s="553">
        <v>0</v>
      </c>
      <c r="M47" s="553">
        <v>0</v>
      </c>
      <c r="N47" s="553">
        <v>0</v>
      </c>
      <c r="O47" s="553">
        <v>150</v>
      </c>
      <c r="P47" s="554">
        <f t="shared" si="3"/>
        <v>0.89932724999999991</v>
      </c>
    </row>
    <row r="48" spans="1:16" s="557" customFormat="1" ht="18.75" customHeight="1">
      <c r="A48" s="552">
        <v>38</v>
      </c>
      <c r="B48" s="460" t="s">
        <v>912</v>
      </c>
      <c r="C48" s="553">
        <v>0</v>
      </c>
      <c r="D48" s="563">
        <v>313</v>
      </c>
      <c r="E48" s="554">
        <f t="shared" si="0"/>
        <v>0</v>
      </c>
      <c r="F48" s="554">
        <f t="shared" si="1"/>
        <v>0</v>
      </c>
      <c r="G48" s="554">
        <f t="shared" si="2"/>
        <v>0</v>
      </c>
      <c r="H48" s="553">
        <v>0</v>
      </c>
      <c r="I48" s="553">
        <v>0</v>
      </c>
      <c r="J48" s="553">
        <v>0</v>
      </c>
      <c r="K48" s="553">
        <v>0</v>
      </c>
      <c r="L48" s="553">
        <v>0</v>
      </c>
      <c r="M48" s="553">
        <v>0</v>
      </c>
      <c r="N48" s="553">
        <v>0</v>
      </c>
      <c r="O48" s="553">
        <v>150</v>
      </c>
      <c r="P48" s="554">
        <f t="shared" si="3"/>
        <v>0</v>
      </c>
    </row>
    <row r="49" spans="1:16" s="557" customFormat="1" ht="18.75" customHeight="1">
      <c r="A49" s="552">
        <v>39</v>
      </c>
      <c r="B49" s="460" t="s">
        <v>913</v>
      </c>
      <c r="C49" s="553">
        <v>0</v>
      </c>
      <c r="D49" s="563">
        <v>313</v>
      </c>
      <c r="E49" s="554">
        <f t="shared" si="0"/>
        <v>0</v>
      </c>
      <c r="F49" s="554">
        <f t="shared" si="1"/>
        <v>0</v>
      </c>
      <c r="G49" s="554">
        <f t="shared" si="2"/>
        <v>0</v>
      </c>
      <c r="H49" s="553">
        <v>0</v>
      </c>
      <c r="I49" s="553">
        <v>0</v>
      </c>
      <c r="J49" s="553">
        <v>0</v>
      </c>
      <c r="K49" s="553">
        <v>0</v>
      </c>
      <c r="L49" s="553">
        <v>0</v>
      </c>
      <c r="M49" s="553">
        <v>0</v>
      </c>
      <c r="N49" s="553">
        <v>0</v>
      </c>
      <c r="O49" s="553">
        <v>150</v>
      </c>
      <c r="P49" s="554">
        <f t="shared" si="3"/>
        <v>0</v>
      </c>
    </row>
    <row r="50" spans="1:16" s="557" customFormat="1" ht="18.75" customHeight="1">
      <c r="A50" s="552">
        <v>40</v>
      </c>
      <c r="B50" s="460" t="s">
        <v>914</v>
      </c>
      <c r="C50" s="553">
        <v>0</v>
      </c>
      <c r="D50" s="563">
        <v>313</v>
      </c>
      <c r="E50" s="554">
        <f t="shared" si="0"/>
        <v>0</v>
      </c>
      <c r="F50" s="554">
        <f t="shared" si="1"/>
        <v>0</v>
      </c>
      <c r="G50" s="554">
        <f t="shared" si="2"/>
        <v>0</v>
      </c>
      <c r="H50" s="553">
        <v>0</v>
      </c>
      <c r="I50" s="553">
        <v>0</v>
      </c>
      <c r="J50" s="553">
        <v>0</v>
      </c>
      <c r="K50" s="553">
        <v>0</v>
      </c>
      <c r="L50" s="553">
        <v>0</v>
      </c>
      <c r="M50" s="553">
        <v>0</v>
      </c>
      <c r="N50" s="553">
        <v>0</v>
      </c>
      <c r="O50" s="553">
        <v>150</v>
      </c>
      <c r="P50" s="554">
        <f t="shared" si="3"/>
        <v>0</v>
      </c>
    </row>
    <row r="51" spans="1:16" s="557" customFormat="1" ht="18.75" customHeight="1">
      <c r="A51" s="552">
        <v>41</v>
      </c>
      <c r="B51" s="460" t="s">
        <v>915</v>
      </c>
      <c r="C51" s="553">
        <v>0</v>
      </c>
      <c r="D51" s="563">
        <v>313</v>
      </c>
      <c r="E51" s="554">
        <f t="shared" si="0"/>
        <v>0</v>
      </c>
      <c r="F51" s="554">
        <f t="shared" si="1"/>
        <v>0</v>
      </c>
      <c r="G51" s="554">
        <f t="shared" si="2"/>
        <v>0</v>
      </c>
      <c r="H51" s="553">
        <v>0</v>
      </c>
      <c r="I51" s="553">
        <v>0</v>
      </c>
      <c r="J51" s="553">
        <v>0</v>
      </c>
      <c r="K51" s="553">
        <v>0</v>
      </c>
      <c r="L51" s="553">
        <v>0</v>
      </c>
      <c r="M51" s="553">
        <v>0</v>
      </c>
      <c r="N51" s="553">
        <v>0</v>
      </c>
      <c r="O51" s="553">
        <v>150</v>
      </c>
      <c r="P51" s="554">
        <f t="shared" si="3"/>
        <v>0</v>
      </c>
    </row>
    <row r="52" spans="1:16" s="557" customFormat="1" ht="18.75" customHeight="1">
      <c r="A52" s="552">
        <v>42</v>
      </c>
      <c r="B52" s="460" t="s">
        <v>916</v>
      </c>
      <c r="C52" s="553">
        <v>0</v>
      </c>
      <c r="D52" s="563">
        <v>313</v>
      </c>
      <c r="E52" s="554">
        <f t="shared" si="0"/>
        <v>0</v>
      </c>
      <c r="F52" s="554">
        <f t="shared" si="1"/>
        <v>0</v>
      </c>
      <c r="G52" s="554">
        <f t="shared" si="2"/>
        <v>0</v>
      </c>
      <c r="H52" s="553">
        <v>0</v>
      </c>
      <c r="I52" s="553">
        <v>0</v>
      </c>
      <c r="J52" s="553">
        <v>0</v>
      </c>
      <c r="K52" s="553">
        <v>0</v>
      </c>
      <c r="L52" s="553">
        <v>0</v>
      </c>
      <c r="M52" s="553">
        <v>0</v>
      </c>
      <c r="N52" s="553">
        <v>0</v>
      </c>
      <c r="O52" s="553">
        <v>150</v>
      </c>
      <c r="P52" s="554">
        <f t="shared" si="3"/>
        <v>0</v>
      </c>
    </row>
    <row r="53" spans="1:16" s="557" customFormat="1" ht="18.75" customHeight="1">
      <c r="A53" s="552">
        <v>43</v>
      </c>
      <c r="B53" s="460" t="s">
        <v>917</v>
      </c>
      <c r="C53" s="553">
        <v>0</v>
      </c>
      <c r="D53" s="563">
        <v>313</v>
      </c>
      <c r="E53" s="554">
        <f t="shared" si="0"/>
        <v>0</v>
      </c>
      <c r="F53" s="554">
        <f t="shared" si="1"/>
        <v>0</v>
      </c>
      <c r="G53" s="554">
        <f t="shared" si="2"/>
        <v>0</v>
      </c>
      <c r="H53" s="553">
        <v>0</v>
      </c>
      <c r="I53" s="553">
        <v>0</v>
      </c>
      <c r="J53" s="553">
        <v>0</v>
      </c>
      <c r="K53" s="553">
        <v>0</v>
      </c>
      <c r="L53" s="553">
        <v>0</v>
      </c>
      <c r="M53" s="553">
        <v>0</v>
      </c>
      <c r="N53" s="553">
        <v>0</v>
      </c>
      <c r="O53" s="553">
        <v>150</v>
      </c>
      <c r="P53" s="554">
        <f t="shared" si="3"/>
        <v>0</v>
      </c>
    </row>
    <row r="54" spans="1:16" s="557" customFormat="1" ht="18.75" customHeight="1">
      <c r="A54" s="552">
        <v>44</v>
      </c>
      <c r="B54" s="460" t="s">
        <v>918</v>
      </c>
      <c r="C54" s="553">
        <v>0</v>
      </c>
      <c r="D54" s="563">
        <v>313</v>
      </c>
      <c r="E54" s="554">
        <f t="shared" si="0"/>
        <v>0</v>
      </c>
      <c r="F54" s="554">
        <f t="shared" si="1"/>
        <v>0</v>
      </c>
      <c r="G54" s="554">
        <f t="shared" si="2"/>
        <v>0</v>
      </c>
      <c r="H54" s="553">
        <v>0</v>
      </c>
      <c r="I54" s="553">
        <v>0</v>
      </c>
      <c r="J54" s="553">
        <v>0</v>
      </c>
      <c r="K54" s="553">
        <v>0</v>
      </c>
      <c r="L54" s="553">
        <v>0</v>
      </c>
      <c r="M54" s="553">
        <v>0</v>
      </c>
      <c r="N54" s="553">
        <v>0</v>
      </c>
      <c r="O54" s="553">
        <v>150</v>
      </c>
      <c r="P54" s="554">
        <f t="shared" si="3"/>
        <v>0</v>
      </c>
    </row>
    <row r="55" spans="1:16" s="557" customFormat="1" ht="18.75" customHeight="1">
      <c r="A55" s="552">
        <v>45</v>
      </c>
      <c r="B55" s="460" t="s">
        <v>919</v>
      </c>
      <c r="C55" s="553">
        <v>0</v>
      </c>
      <c r="D55" s="563">
        <v>313</v>
      </c>
      <c r="E55" s="554">
        <f t="shared" si="0"/>
        <v>0</v>
      </c>
      <c r="F55" s="554">
        <f t="shared" si="1"/>
        <v>0</v>
      </c>
      <c r="G55" s="554">
        <f t="shared" si="2"/>
        <v>0</v>
      </c>
      <c r="H55" s="553">
        <v>0</v>
      </c>
      <c r="I55" s="553">
        <v>0</v>
      </c>
      <c r="J55" s="553">
        <v>0</v>
      </c>
      <c r="K55" s="553">
        <v>0</v>
      </c>
      <c r="L55" s="553">
        <v>0</v>
      </c>
      <c r="M55" s="553">
        <v>0</v>
      </c>
      <c r="N55" s="553">
        <v>0</v>
      </c>
      <c r="O55" s="553">
        <v>150</v>
      </c>
      <c r="P55" s="554">
        <f t="shared" si="3"/>
        <v>0</v>
      </c>
    </row>
    <row r="56" spans="1:16" s="557" customFormat="1" ht="18.75" customHeight="1">
      <c r="A56" s="552">
        <v>46</v>
      </c>
      <c r="B56" s="460" t="s">
        <v>920</v>
      </c>
      <c r="C56" s="553">
        <v>0</v>
      </c>
      <c r="D56" s="563">
        <v>313</v>
      </c>
      <c r="E56" s="554">
        <f t="shared" si="0"/>
        <v>0</v>
      </c>
      <c r="F56" s="554">
        <f t="shared" si="1"/>
        <v>0</v>
      </c>
      <c r="G56" s="554">
        <f t="shared" si="2"/>
        <v>0</v>
      </c>
      <c r="H56" s="553">
        <v>0</v>
      </c>
      <c r="I56" s="553">
        <v>0</v>
      </c>
      <c r="J56" s="553">
        <v>0</v>
      </c>
      <c r="K56" s="553">
        <v>0</v>
      </c>
      <c r="L56" s="553">
        <v>0</v>
      </c>
      <c r="M56" s="553">
        <v>0</v>
      </c>
      <c r="N56" s="553">
        <v>0</v>
      </c>
      <c r="O56" s="553">
        <v>150</v>
      </c>
      <c r="P56" s="554">
        <f t="shared" si="3"/>
        <v>0</v>
      </c>
    </row>
    <row r="57" spans="1:16" s="557" customFormat="1" ht="18.75" customHeight="1">
      <c r="A57" s="552">
        <v>47</v>
      </c>
      <c r="B57" s="460" t="s">
        <v>921</v>
      </c>
      <c r="C57" s="553">
        <v>0</v>
      </c>
      <c r="D57" s="563">
        <v>313</v>
      </c>
      <c r="E57" s="554">
        <f t="shared" si="0"/>
        <v>0</v>
      </c>
      <c r="F57" s="554">
        <f t="shared" si="1"/>
        <v>0</v>
      </c>
      <c r="G57" s="554">
        <f t="shared" si="2"/>
        <v>0</v>
      </c>
      <c r="H57" s="553">
        <v>0</v>
      </c>
      <c r="I57" s="553">
        <v>0</v>
      </c>
      <c r="J57" s="553">
        <v>0</v>
      </c>
      <c r="K57" s="553">
        <v>0</v>
      </c>
      <c r="L57" s="553">
        <v>0</v>
      </c>
      <c r="M57" s="553">
        <v>0</v>
      </c>
      <c r="N57" s="553">
        <v>0</v>
      </c>
      <c r="O57" s="553">
        <v>150</v>
      </c>
      <c r="P57" s="554">
        <f t="shared" si="3"/>
        <v>0</v>
      </c>
    </row>
    <row r="58" spans="1:16" s="557" customFormat="1" ht="18.75" customHeight="1">
      <c r="A58" s="552">
        <v>48</v>
      </c>
      <c r="B58" s="460" t="s">
        <v>922</v>
      </c>
      <c r="C58" s="553">
        <v>0</v>
      </c>
      <c r="D58" s="563">
        <v>313</v>
      </c>
      <c r="E58" s="554">
        <f t="shared" si="0"/>
        <v>0</v>
      </c>
      <c r="F58" s="554">
        <f t="shared" si="1"/>
        <v>0</v>
      </c>
      <c r="G58" s="554">
        <f t="shared" si="2"/>
        <v>0</v>
      </c>
      <c r="H58" s="553">
        <v>0</v>
      </c>
      <c r="I58" s="553">
        <v>0</v>
      </c>
      <c r="J58" s="553">
        <v>0</v>
      </c>
      <c r="K58" s="553">
        <v>0</v>
      </c>
      <c r="L58" s="553">
        <v>0</v>
      </c>
      <c r="M58" s="553">
        <v>0</v>
      </c>
      <c r="N58" s="553">
        <v>0</v>
      </c>
      <c r="O58" s="553">
        <v>150</v>
      </c>
      <c r="P58" s="554">
        <f t="shared" si="3"/>
        <v>0</v>
      </c>
    </row>
    <row r="59" spans="1:16" s="557" customFormat="1" ht="18.75" customHeight="1">
      <c r="A59" s="552">
        <v>49</v>
      </c>
      <c r="B59" s="460" t="s">
        <v>923</v>
      </c>
      <c r="C59" s="553">
        <v>0</v>
      </c>
      <c r="D59" s="563">
        <v>313</v>
      </c>
      <c r="E59" s="554">
        <f t="shared" si="0"/>
        <v>0</v>
      </c>
      <c r="F59" s="554">
        <f t="shared" si="1"/>
        <v>0</v>
      </c>
      <c r="G59" s="554">
        <f t="shared" si="2"/>
        <v>0</v>
      </c>
      <c r="H59" s="553">
        <v>0</v>
      </c>
      <c r="I59" s="553">
        <v>0</v>
      </c>
      <c r="J59" s="553">
        <v>0</v>
      </c>
      <c r="K59" s="553">
        <v>0</v>
      </c>
      <c r="L59" s="553">
        <v>0</v>
      </c>
      <c r="M59" s="553">
        <v>0</v>
      </c>
      <c r="N59" s="553">
        <v>0</v>
      </c>
      <c r="O59" s="553">
        <v>150</v>
      </c>
      <c r="P59" s="554">
        <f t="shared" si="3"/>
        <v>0</v>
      </c>
    </row>
    <row r="60" spans="1:16" s="557" customFormat="1" ht="18.75" customHeight="1">
      <c r="A60" s="552">
        <v>50</v>
      </c>
      <c r="B60" s="460" t="s">
        <v>924</v>
      </c>
      <c r="C60" s="553">
        <v>0</v>
      </c>
      <c r="D60" s="563">
        <v>313</v>
      </c>
      <c r="E60" s="554">
        <f t="shared" si="0"/>
        <v>0</v>
      </c>
      <c r="F60" s="554">
        <f t="shared" si="1"/>
        <v>0</v>
      </c>
      <c r="G60" s="554">
        <f t="shared" si="2"/>
        <v>0</v>
      </c>
      <c r="H60" s="553">
        <v>0</v>
      </c>
      <c r="I60" s="553">
        <v>0</v>
      </c>
      <c r="J60" s="553">
        <v>0</v>
      </c>
      <c r="K60" s="553">
        <v>0</v>
      </c>
      <c r="L60" s="553">
        <v>0</v>
      </c>
      <c r="M60" s="553">
        <v>0</v>
      </c>
      <c r="N60" s="553">
        <v>0</v>
      </c>
      <c r="O60" s="553">
        <v>150</v>
      </c>
      <c r="P60" s="554">
        <f t="shared" si="3"/>
        <v>0</v>
      </c>
    </row>
    <row r="61" spans="1:16" s="557" customFormat="1" ht="18.75" customHeight="1">
      <c r="A61" s="552">
        <v>51</v>
      </c>
      <c r="B61" s="460" t="s">
        <v>925</v>
      </c>
      <c r="C61" s="553">
        <v>0</v>
      </c>
      <c r="D61" s="563">
        <v>313</v>
      </c>
      <c r="E61" s="554">
        <f t="shared" si="0"/>
        <v>0</v>
      </c>
      <c r="F61" s="554">
        <f t="shared" si="1"/>
        <v>0</v>
      </c>
      <c r="G61" s="554">
        <f t="shared" si="2"/>
        <v>0</v>
      </c>
      <c r="H61" s="553">
        <v>0</v>
      </c>
      <c r="I61" s="553">
        <v>0</v>
      </c>
      <c r="J61" s="553">
        <v>0</v>
      </c>
      <c r="K61" s="553">
        <v>0</v>
      </c>
      <c r="L61" s="553">
        <v>0</v>
      </c>
      <c r="M61" s="553">
        <v>0</v>
      </c>
      <c r="N61" s="553">
        <v>0</v>
      </c>
      <c r="O61" s="553">
        <v>150</v>
      </c>
      <c r="P61" s="554">
        <f t="shared" si="3"/>
        <v>0</v>
      </c>
    </row>
    <row r="62" spans="1:16" s="557" customFormat="1" ht="18.75" customHeight="1">
      <c r="A62" s="306" t="s">
        <v>19</v>
      </c>
      <c r="B62" s="559"/>
      <c r="C62" s="560">
        <f>SUM(C11:C61)</f>
        <v>4405</v>
      </c>
      <c r="D62" s="560">
        <v>313</v>
      </c>
      <c r="E62" s="561">
        <f t="shared" ref="E62:N62" si="4">SUM(E11:E61)</f>
        <v>206.81475</v>
      </c>
      <c r="F62" s="561">
        <f t="shared" si="4"/>
        <v>106.42314999999999</v>
      </c>
      <c r="G62" s="561">
        <f t="shared" si="4"/>
        <v>100.40169999999999</v>
      </c>
      <c r="H62" s="560">
        <f t="shared" si="4"/>
        <v>0</v>
      </c>
      <c r="I62" s="560">
        <f t="shared" si="4"/>
        <v>0</v>
      </c>
      <c r="J62" s="560">
        <f t="shared" si="4"/>
        <v>0</v>
      </c>
      <c r="K62" s="560">
        <f t="shared" si="4"/>
        <v>0</v>
      </c>
      <c r="L62" s="560">
        <f t="shared" si="4"/>
        <v>0</v>
      </c>
      <c r="M62" s="560">
        <f t="shared" si="4"/>
        <v>0</v>
      </c>
      <c r="N62" s="560">
        <f t="shared" si="4"/>
        <v>0</v>
      </c>
      <c r="O62" s="560">
        <v>150</v>
      </c>
      <c r="P62" s="561">
        <f t="shared" si="3"/>
        <v>3.1022212499999999</v>
      </c>
    </row>
    <row r="63" spans="1:16">
      <c r="A63" s="190"/>
      <c r="B63" s="190"/>
      <c r="C63" s="190"/>
      <c r="D63" s="190"/>
      <c r="E63" s="187"/>
      <c r="F63" s="187"/>
      <c r="G63" s="187"/>
      <c r="H63" s="187"/>
      <c r="I63" s="187"/>
      <c r="J63" s="187"/>
      <c r="K63" s="187"/>
      <c r="L63" s="187"/>
      <c r="M63" s="187"/>
      <c r="N63" s="187"/>
    </row>
    <row r="64" spans="1:16">
      <c r="A64" s="191"/>
      <c r="B64" s="192"/>
      <c r="C64" s="192"/>
      <c r="D64" s="190"/>
      <c r="E64" s="187"/>
      <c r="F64" s="187"/>
      <c r="G64" s="187"/>
      <c r="H64" s="187"/>
      <c r="I64" s="187"/>
      <c r="J64" s="187"/>
      <c r="K64" s="187"/>
      <c r="L64" s="187"/>
      <c r="M64" s="187"/>
      <c r="N64" s="187"/>
    </row>
    <row r="65" spans="1:14">
      <c r="A65" s="193"/>
      <c r="B65" s="193"/>
      <c r="C65" s="193"/>
      <c r="E65" s="187"/>
      <c r="F65" s="187"/>
      <c r="G65" s="187"/>
      <c r="H65" s="187"/>
      <c r="I65" s="187"/>
      <c r="J65" s="187"/>
      <c r="K65" s="187"/>
      <c r="L65" s="187"/>
      <c r="M65" s="187"/>
      <c r="N65" s="187"/>
    </row>
    <row r="66" spans="1:14">
      <c r="A66" s="193"/>
      <c r="B66" s="193"/>
      <c r="C66" s="193"/>
      <c r="E66" s="952">
        <f>F62/E62</f>
        <v>0.51458201119600988</v>
      </c>
      <c r="F66" s="187"/>
      <c r="G66" s="187"/>
      <c r="H66" s="187"/>
      <c r="I66" s="187"/>
      <c r="J66" s="187"/>
      <c r="K66" s="187"/>
      <c r="L66" s="187"/>
      <c r="M66" s="187"/>
      <c r="N66" s="187"/>
    </row>
    <row r="67" spans="1:14">
      <c r="A67" s="193"/>
      <c r="B67" s="193"/>
      <c r="C67" s="193"/>
      <c r="E67" s="187"/>
      <c r="F67" s="187"/>
      <c r="G67" s="187"/>
      <c r="H67" s="187"/>
      <c r="I67" s="187"/>
      <c r="J67" s="187"/>
      <c r="K67" s="187"/>
      <c r="L67" s="187"/>
      <c r="M67" s="187"/>
      <c r="N67" s="187"/>
    </row>
    <row r="68" spans="1:14">
      <c r="A68" s="193"/>
      <c r="B68" s="193"/>
      <c r="C68" s="193"/>
      <c r="E68" s="187"/>
      <c r="F68" s="187"/>
      <c r="G68" s="187"/>
      <c r="H68" s="187"/>
      <c r="I68" s="187"/>
      <c r="J68" s="187"/>
      <c r="K68" s="187"/>
      <c r="L68" s="187"/>
      <c r="M68" s="187"/>
      <c r="N68" s="187"/>
    </row>
    <row r="69" spans="1:14">
      <c r="A69" s="193" t="s">
        <v>12</v>
      </c>
      <c r="D69" s="193"/>
      <c r="E69" s="187"/>
      <c r="F69" s="193"/>
      <c r="G69" s="193"/>
      <c r="H69" s="193"/>
      <c r="I69" s="193"/>
      <c r="J69" s="193"/>
      <c r="K69" s="193"/>
      <c r="L69" s="193" t="s">
        <v>13</v>
      </c>
      <c r="M69" s="193"/>
      <c r="N69" s="193"/>
    </row>
    <row r="70" spans="1:14" ht="12.75" customHeight="1">
      <c r="E70" s="193"/>
      <c r="F70" s="1329" t="s">
        <v>14</v>
      </c>
      <c r="G70" s="1329"/>
      <c r="H70" s="1329"/>
      <c r="I70" s="1329"/>
      <c r="J70" s="1329"/>
      <c r="K70" s="1329"/>
      <c r="L70" s="1329"/>
      <c r="M70" s="1329"/>
      <c r="N70" s="1329"/>
    </row>
    <row r="71" spans="1:14" ht="12.75" customHeight="1">
      <c r="E71" s="1329" t="s">
        <v>88</v>
      </c>
      <c r="F71" s="1329"/>
      <c r="G71" s="1329"/>
      <c r="H71" s="1329"/>
      <c r="I71" s="1329"/>
      <c r="J71" s="1329"/>
      <c r="K71" s="1329"/>
      <c r="L71" s="1329"/>
      <c r="M71" s="1329"/>
      <c r="N71" s="1329"/>
    </row>
    <row r="72" spans="1:14">
      <c r="A72" s="193"/>
      <c r="B72" s="193"/>
      <c r="E72" s="187"/>
      <c r="F72" s="193"/>
      <c r="G72" s="193"/>
      <c r="H72" s="193"/>
      <c r="I72" s="193"/>
      <c r="J72" s="193"/>
      <c r="K72" s="193"/>
      <c r="L72" s="193" t="s">
        <v>697</v>
      </c>
      <c r="M72" s="193"/>
      <c r="N72" s="193"/>
    </row>
    <row r="74" spans="1:14">
      <c r="A74" s="1330"/>
      <c r="B74" s="1330"/>
      <c r="C74" s="1330"/>
      <c r="D74" s="1330"/>
      <c r="E74" s="1330"/>
      <c r="F74" s="1330"/>
      <c r="G74" s="1330"/>
      <c r="H74" s="1330"/>
      <c r="I74" s="1330"/>
      <c r="J74" s="1330"/>
      <c r="K74" s="1330"/>
      <c r="L74" s="1330"/>
      <c r="M74" s="1330"/>
      <c r="N74" s="1330"/>
    </row>
  </sheetData>
  <mergeCells count="17">
    <mergeCell ref="O8:P8"/>
    <mergeCell ref="F70:N70"/>
    <mergeCell ref="E71:N71"/>
    <mergeCell ref="A74:N74"/>
    <mergeCell ref="H7:N7"/>
    <mergeCell ref="A8:A9"/>
    <mergeCell ref="B8:B9"/>
    <mergeCell ref="C8:C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31" right="0.33" top="0.23622047244094499" bottom="0" header="0.31496062992126" footer="0.31496062992126"/>
  <pageSetup paperSize="9" scale="8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zoomScaleSheetLayoutView="100" workbookViewId="0">
      <selection activeCell="J54" sqref="J54"/>
    </sheetView>
  </sheetViews>
  <sheetFormatPr defaultRowHeight="12.75"/>
  <cols>
    <col min="1" max="1" width="5.5703125" style="187" customWidth="1"/>
    <col min="2" max="2" width="15" style="187" customWidth="1"/>
    <col min="3" max="3" width="10.28515625" style="187" customWidth="1"/>
    <col min="4" max="4" width="12.85546875" style="187" customWidth="1"/>
    <col min="5" max="5" width="8.7109375" style="179" customWidth="1"/>
    <col min="6" max="7" width="8" style="179" customWidth="1"/>
    <col min="8" max="10" width="8.140625" style="179" customWidth="1"/>
    <col min="11" max="11" width="8.42578125" style="179" customWidth="1"/>
    <col min="12" max="12" width="8.140625" style="179" customWidth="1"/>
    <col min="13" max="13" width="11.28515625" style="179" customWidth="1"/>
    <col min="14" max="14" width="11.85546875" style="179" customWidth="1"/>
    <col min="15" max="15" width="11.85546875" style="187" customWidth="1"/>
    <col min="16" max="16" width="19.28515625" style="187" customWidth="1"/>
    <col min="17" max="16384" width="9.140625" style="179"/>
  </cols>
  <sheetData>
    <row r="1" spans="1:16" ht="12.75" customHeight="1">
      <c r="D1" s="1324"/>
      <c r="E1" s="1324"/>
      <c r="F1" s="187"/>
      <c r="G1" s="187"/>
      <c r="H1" s="187"/>
      <c r="I1" s="187"/>
      <c r="J1" s="187"/>
      <c r="K1" s="187"/>
      <c r="L1" s="187"/>
      <c r="M1" s="1325" t="s">
        <v>647</v>
      </c>
      <c r="N1" s="1325"/>
    </row>
    <row r="2" spans="1:16" ht="15.75">
      <c r="A2" s="1326" t="s">
        <v>0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</row>
    <row r="3" spans="1:16" ht="18">
      <c r="A3" s="1327" t="s">
        <v>734</v>
      </c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  <c r="N3" s="1327"/>
    </row>
    <row r="4" spans="1:16" ht="9.75" customHeight="1">
      <c r="A4" s="1342" t="s">
        <v>745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</row>
    <row r="5" spans="1:16" s="180" customFormat="1" ht="18.75" customHeight="1">
      <c r="A5" s="1342"/>
      <c r="B5" s="1342"/>
      <c r="C5" s="1342"/>
      <c r="D5" s="1342"/>
      <c r="E5" s="1342"/>
      <c r="F5" s="1342"/>
      <c r="G5" s="1342"/>
      <c r="H5" s="1342"/>
      <c r="I5" s="1342"/>
      <c r="J5" s="1342"/>
      <c r="K5" s="1342"/>
      <c r="L5" s="1342"/>
      <c r="M5" s="1342"/>
      <c r="N5" s="1342"/>
      <c r="O5" s="217"/>
      <c r="P5" s="217"/>
    </row>
    <row r="6" spans="1:16">
      <c r="A6" s="1323"/>
      <c r="B6" s="1323"/>
      <c r="C6" s="1323"/>
      <c r="D6" s="1323"/>
      <c r="E6" s="1323"/>
      <c r="F6" s="1323"/>
      <c r="G6" s="1323"/>
      <c r="H6" s="1323"/>
      <c r="I6" s="1323"/>
      <c r="J6" s="1323"/>
      <c r="K6" s="1323"/>
      <c r="L6" s="1323"/>
      <c r="M6" s="1323"/>
      <c r="N6" s="1323"/>
    </row>
    <row r="7" spans="1:16">
      <c r="A7" s="536" t="s">
        <v>1034</v>
      </c>
      <c r="B7" s="536"/>
      <c r="D7" s="313"/>
      <c r="E7" s="187"/>
      <c r="F7" s="187"/>
      <c r="G7" s="187"/>
      <c r="H7" s="1331"/>
      <c r="I7" s="1331"/>
      <c r="J7" s="1331"/>
      <c r="K7" s="1331"/>
      <c r="L7" s="1331"/>
      <c r="M7" s="1331"/>
      <c r="N7" s="1331"/>
    </row>
    <row r="8" spans="1:16" ht="27" customHeight="1">
      <c r="A8" s="1332" t="s">
        <v>2</v>
      </c>
      <c r="B8" s="1332" t="s">
        <v>3</v>
      </c>
      <c r="C8" s="1337" t="s">
        <v>488</v>
      </c>
      <c r="D8" s="1339" t="s">
        <v>86</v>
      </c>
      <c r="E8" s="1335" t="s">
        <v>87</v>
      </c>
      <c r="F8" s="1341"/>
      <c r="G8" s="1341"/>
      <c r="H8" s="1336"/>
      <c r="I8" s="1332" t="s">
        <v>641</v>
      </c>
      <c r="J8" s="1332"/>
      <c r="K8" s="1332"/>
      <c r="L8" s="1332"/>
      <c r="M8" s="1332"/>
      <c r="N8" s="1332"/>
      <c r="O8" s="1335" t="s">
        <v>696</v>
      </c>
      <c r="P8" s="1336"/>
    </row>
    <row r="9" spans="1:16" ht="28.5" customHeight="1">
      <c r="A9" s="1332"/>
      <c r="B9" s="1332"/>
      <c r="C9" s="1338"/>
      <c r="D9" s="1340"/>
      <c r="E9" s="306" t="s">
        <v>92</v>
      </c>
      <c r="F9" s="306" t="s">
        <v>22</v>
      </c>
      <c r="G9" s="306" t="s">
        <v>43</v>
      </c>
      <c r="H9" s="306" t="s">
        <v>675</v>
      </c>
      <c r="I9" s="306" t="s">
        <v>19</v>
      </c>
      <c r="J9" s="306" t="s">
        <v>642</v>
      </c>
      <c r="K9" s="306" t="s">
        <v>643</v>
      </c>
      <c r="L9" s="306" t="s">
        <v>644</v>
      </c>
      <c r="M9" s="306" t="s">
        <v>645</v>
      </c>
      <c r="N9" s="306" t="s">
        <v>646</v>
      </c>
      <c r="O9" s="306" t="s">
        <v>701</v>
      </c>
      <c r="P9" s="306" t="s">
        <v>700</v>
      </c>
    </row>
    <row r="10" spans="1:16" s="222" customFormat="1">
      <c r="A10" s="220">
        <v>1</v>
      </c>
      <c r="B10" s="220">
        <v>2</v>
      </c>
      <c r="C10" s="220">
        <v>3</v>
      </c>
      <c r="D10" s="220">
        <v>8</v>
      </c>
      <c r="E10" s="220">
        <v>9</v>
      </c>
      <c r="F10" s="220">
        <v>10</v>
      </c>
      <c r="G10" s="220">
        <v>11</v>
      </c>
      <c r="H10" s="220">
        <v>12</v>
      </c>
      <c r="I10" s="220">
        <v>9</v>
      </c>
      <c r="J10" s="220">
        <v>10</v>
      </c>
      <c r="K10" s="220">
        <v>11</v>
      </c>
      <c r="L10" s="220">
        <v>12</v>
      </c>
      <c r="M10" s="220">
        <v>13</v>
      </c>
      <c r="N10" s="220">
        <v>14</v>
      </c>
      <c r="O10" s="220">
        <v>15</v>
      </c>
      <c r="P10" s="220">
        <v>16</v>
      </c>
    </row>
    <row r="11" spans="1:16" s="557" customFormat="1" ht="21" customHeight="1">
      <c r="A11" s="552">
        <v>1</v>
      </c>
      <c r="B11" s="458" t="s">
        <v>1036</v>
      </c>
      <c r="C11" s="553">
        <v>0</v>
      </c>
      <c r="D11" s="553">
        <v>0</v>
      </c>
      <c r="E11" s="553">
        <v>0</v>
      </c>
      <c r="F11" s="553">
        <v>0</v>
      </c>
      <c r="G11" s="553">
        <v>0</v>
      </c>
      <c r="H11" s="553">
        <v>0</v>
      </c>
      <c r="I11" s="553">
        <v>0</v>
      </c>
      <c r="J11" s="553">
        <v>0</v>
      </c>
      <c r="K11" s="553">
        <v>0</v>
      </c>
      <c r="L11" s="553">
        <v>0</v>
      </c>
      <c r="M11" s="553">
        <v>0</v>
      </c>
      <c r="N11" s="553">
        <v>0</v>
      </c>
      <c r="O11" s="553">
        <v>0</v>
      </c>
      <c r="P11" s="553">
        <v>0</v>
      </c>
    </row>
    <row r="12" spans="1:16" s="557" customFormat="1" ht="21" customHeight="1">
      <c r="A12" s="552">
        <v>2</v>
      </c>
      <c r="B12" s="458" t="s">
        <v>876</v>
      </c>
      <c r="C12" s="553">
        <v>0</v>
      </c>
      <c r="D12" s="553">
        <v>0</v>
      </c>
      <c r="E12" s="553">
        <v>0</v>
      </c>
      <c r="F12" s="553">
        <v>0</v>
      </c>
      <c r="G12" s="553">
        <v>0</v>
      </c>
      <c r="H12" s="553">
        <v>0</v>
      </c>
      <c r="I12" s="553">
        <v>0</v>
      </c>
      <c r="J12" s="553">
        <v>0</v>
      </c>
      <c r="K12" s="553">
        <v>0</v>
      </c>
      <c r="L12" s="553">
        <v>0</v>
      </c>
      <c r="M12" s="553">
        <v>0</v>
      </c>
      <c r="N12" s="553">
        <v>0</v>
      </c>
      <c r="O12" s="553">
        <v>0</v>
      </c>
      <c r="P12" s="553">
        <v>0</v>
      </c>
    </row>
    <row r="13" spans="1:16" s="557" customFormat="1" ht="21" customHeight="1">
      <c r="A13" s="552">
        <v>3</v>
      </c>
      <c r="B13" s="458" t="s">
        <v>1020</v>
      </c>
      <c r="C13" s="553">
        <v>0</v>
      </c>
      <c r="D13" s="553">
        <v>0</v>
      </c>
      <c r="E13" s="553">
        <v>0</v>
      </c>
      <c r="F13" s="553">
        <v>0</v>
      </c>
      <c r="G13" s="553">
        <v>0</v>
      </c>
      <c r="H13" s="553">
        <v>0</v>
      </c>
      <c r="I13" s="553">
        <v>0</v>
      </c>
      <c r="J13" s="553">
        <v>0</v>
      </c>
      <c r="K13" s="553">
        <v>0</v>
      </c>
      <c r="L13" s="553">
        <v>0</v>
      </c>
      <c r="M13" s="553">
        <v>0</v>
      </c>
      <c r="N13" s="553">
        <v>0</v>
      </c>
      <c r="O13" s="553">
        <v>0</v>
      </c>
      <c r="P13" s="553">
        <v>0</v>
      </c>
    </row>
    <row r="14" spans="1:16" s="557" customFormat="1" ht="21" customHeight="1">
      <c r="A14" s="552">
        <v>4</v>
      </c>
      <c r="B14" s="458" t="s">
        <v>878</v>
      </c>
      <c r="C14" s="553">
        <v>0</v>
      </c>
      <c r="D14" s="553">
        <v>0</v>
      </c>
      <c r="E14" s="553">
        <v>0</v>
      </c>
      <c r="F14" s="553">
        <v>0</v>
      </c>
      <c r="G14" s="553">
        <v>0</v>
      </c>
      <c r="H14" s="553">
        <v>0</v>
      </c>
      <c r="I14" s="553">
        <v>0</v>
      </c>
      <c r="J14" s="553">
        <v>0</v>
      </c>
      <c r="K14" s="553">
        <v>0</v>
      </c>
      <c r="L14" s="553">
        <v>0</v>
      </c>
      <c r="M14" s="553">
        <v>0</v>
      </c>
      <c r="N14" s="553">
        <v>0</v>
      </c>
      <c r="O14" s="553">
        <v>0</v>
      </c>
      <c r="P14" s="553">
        <v>0</v>
      </c>
    </row>
    <row r="15" spans="1:16" s="557" customFormat="1" ht="21" customHeight="1">
      <c r="A15" s="552">
        <v>5</v>
      </c>
      <c r="B15" s="460" t="s">
        <v>879</v>
      </c>
      <c r="C15" s="553">
        <v>0</v>
      </c>
      <c r="D15" s="553">
        <v>0</v>
      </c>
      <c r="E15" s="553">
        <v>0</v>
      </c>
      <c r="F15" s="553">
        <v>0</v>
      </c>
      <c r="G15" s="553">
        <v>0</v>
      </c>
      <c r="H15" s="553">
        <v>0</v>
      </c>
      <c r="I15" s="553">
        <v>0</v>
      </c>
      <c r="J15" s="553">
        <v>0</v>
      </c>
      <c r="K15" s="553">
        <v>0</v>
      </c>
      <c r="L15" s="553">
        <v>0</v>
      </c>
      <c r="M15" s="553">
        <v>0</v>
      </c>
      <c r="N15" s="553">
        <v>0</v>
      </c>
      <c r="O15" s="553">
        <v>0</v>
      </c>
      <c r="P15" s="553">
        <v>0</v>
      </c>
    </row>
    <row r="16" spans="1:16" s="557" customFormat="1" ht="21" customHeight="1">
      <c r="A16" s="552">
        <v>6</v>
      </c>
      <c r="B16" s="460" t="s">
        <v>880</v>
      </c>
      <c r="C16" s="553">
        <v>0</v>
      </c>
      <c r="D16" s="553">
        <v>0</v>
      </c>
      <c r="E16" s="553">
        <v>0</v>
      </c>
      <c r="F16" s="553">
        <v>0</v>
      </c>
      <c r="G16" s="553">
        <v>0</v>
      </c>
      <c r="H16" s="553">
        <v>0</v>
      </c>
      <c r="I16" s="553">
        <v>0</v>
      </c>
      <c r="J16" s="553">
        <v>0</v>
      </c>
      <c r="K16" s="553">
        <v>0</v>
      </c>
      <c r="L16" s="553">
        <v>0</v>
      </c>
      <c r="M16" s="553">
        <v>0</v>
      </c>
      <c r="N16" s="553">
        <v>0</v>
      </c>
      <c r="O16" s="553">
        <v>0</v>
      </c>
      <c r="P16" s="553">
        <v>0</v>
      </c>
    </row>
    <row r="17" spans="1:16" s="557" customFormat="1" ht="21" customHeight="1">
      <c r="A17" s="552">
        <v>7</v>
      </c>
      <c r="B17" s="460" t="s">
        <v>881</v>
      </c>
      <c r="C17" s="553">
        <v>0</v>
      </c>
      <c r="D17" s="553">
        <v>0</v>
      </c>
      <c r="E17" s="553">
        <v>0</v>
      </c>
      <c r="F17" s="553">
        <v>0</v>
      </c>
      <c r="G17" s="553">
        <v>0</v>
      </c>
      <c r="H17" s="553">
        <v>0</v>
      </c>
      <c r="I17" s="553">
        <v>0</v>
      </c>
      <c r="J17" s="553">
        <v>0</v>
      </c>
      <c r="K17" s="553">
        <v>0</v>
      </c>
      <c r="L17" s="553">
        <v>0</v>
      </c>
      <c r="M17" s="553">
        <v>0</v>
      </c>
      <c r="N17" s="553">
        <v>0</v>
      </c>
      <c r="O17" s="553">
        <v>0</v>
      </c>
      <c r="P17" s="553">
        <v>0</v>
      </c>
    </row>
    <row r="18" spans="1:16" s="557" customFormat="1" ht="21" customHeight="1">
      <c r="A18" s="552">
        <v>8</v>
      </c>
      <c r="B18" s="460" t="s">
        <v>882</v>
      </c>
      <c r="C18" s="553">
        <v>0</v>
      </c>
      <c r="D18" s="553">
        <v>0</v>
      </c>
      <c r="E18" s="553">
        <v>0</v>
      </c>
      <c r="F18" s="553">
        <v>0</v>
      </c>
      <c r="G18" s="553">
        <v>0</v>
      </c>
      <c r="H18" s="553">
        <v>0</v>
      </c>
      <c r="I18" s="553">
        <v>0</v>
      </c>
      <c r="J18" s="553">
        <v>0</v>
      </c>
      <c r="K18" s="553">
        <v>0</v>
      </c>
      <c r="L18" s="553">
        <v>0</v>
      </c>
      <c r="M18" s="553">
        <v>0</v>
      </c>
      <c r="N18" s="553">
        <v>0</v>
      </c>
      <c r="O18" s="553">
        <v>0</v>
      </c>
      <c r="P18" s="553">
        <v>0</v>
      </c>
    </row>
    <row r="19" spans="1:16" s="557" customFormat="1" ht="21" customHeight="1">
      <c r="A19" s="552">
        <v>9</v>
      </c>
      <c r="B19" s="460" t="s">
        <v>883</v>
      </c>
      <c r="C19" s="553">
        <v>0</v>
      </c>
      <c r="D19" s="553">
        <v>0</v>
      </c>
      <c r="E19" s="553">
        <v>0</v>
      </c>
      <c r="F19" s="553">
        <v>0</v>
      </c>
      <c r="G19" s="553">
        <v>0</v>
      </c>
      <c r="H19" s="553">
        <v>0</v>
      </c>
      <c r="I19" s="553">
        <v>0</v>
      </c>
      <c r="J19" s="553">
        <v>0</v>
      </c>
      <c r="K19" s="553">
        <v>0</v>
      </c>
      <c r="L19" s="553">
        <v>0</v>
      </c>
      <c r="M19" s="553">
        <v>0</v>
      </c>
      <c r="N19" s="553">
        <v>0</v>
      </c>
      <c r="O19" s="553">
        <v>0</v>
      </c>
      <c r="P19" s="553">
        <v>0</v>
      </c>
    </row>
    <row r="20" spans="1:16" s="557" customFormat="1" ht="21" customHeight="1">
      <c r="A20" s="552">
        <v>10</v>
      </c>
      <c r="B20" s="460" t="s">
        <v>884</v>
      </c>
      <c r="C20" s="553">
        <v>0</v>
      </c>
      <c r="D20" s="553">
        <v>0</v>
      </c>
      <c r="E20" s="553">
        <v>0</v>
      </c>
      <c r="F20" s="553">
        <v>0</v>
      </c>
      <c r="G20" s="553">
        <v>0</v>
      </c>
      <c r="H20" s="553">
        <v>0</v>
      </c>
      <c r="I20" s="553">
        <v>0</v>
      </c>
      <c r="J20" s="553">
        <v>0</v>
      </c>
      <c r="K20" s="553">
        <v>0</v>
      </c>
      <c r="L20" s="553">
        <v>0</v>
      </c>
      <c r="M20" s="553">
        <v>0</v>
      </c>
      <c r="N20" s="553">
        <v>0</v>
      </c>
      <c r="O20" s="553">
        <v>0</v>
      </c>
      <c r="P20" s="553">
        <v>0</v>
      </c>
    </row>
    <row r="21" spans="1:16" s="557" customFormat="1" ht="21" customHeight="1">
      <c r="A21" s="552">
        <v>11</v>
      </c>
      <c r="B21" s="460" t="s">
        <v>885</v>
      </c>
      <c r="C21" s="553">
        <v>0</v>
      </c>
      <c r="D21" s="553">
        <v>0</v>
      </c>
      <c r="E21" s="553">
        <v>0</v>
      </c>
      <c r="F21" s="553">
        <v>0</v>
      </c>
      <c r="G21" s="553">
        <v>0</v>
      </c>
      <c r="H21" s="553">
        <v>0</v>
      </c>
      <c r="I21" s="553">
        <v>0</v>
      </c>
      <c r="J21" s="553">
        <v>0</v>
      </c>
      <c r="K21" s="553">
        <v>0</v>
      </c>
      <c r="L21" s="553">
        <v>0</v>
      </c>
      <c r="M21" s="553">
        <v>0</v>
      </c>
      <c r="N21" s="553">
        <v>0</v>
      </c>
      <c r="O21" s="553">
        <v>0</v>
      </c>
      <c r="P21" s="553">
        <v>0</v>
      </c>
    </row>
    <row r="22" spans="1:16" s="557" customFormat="1" ht="21" customHeight="1">
      <c r="A22" s="552">
        <v>12</v>
      </c>
      <c r="B22" s="460" t="s">
        <v>886</v>
      </c>
      <c r="C22" s="553">
        <v>0</v>
      </c>
      <c r="D22" s="553">
        <v>0</v>
      </c>
      <c r="E22" s="553">
        <v>0</v>
      </c>
      <c r="F22" s="553">
        <v>0</v>
      </c>
      <c r="G22" s="553">
        <v>0</v>
      </c>
      <c r="H22" s="553">
        <v>0</v>
      </c>
      <c r="I22" s="553">
        <v>0</v>
      </c>
      <c r="J22" s="553">
        <v>0</v>
      </c>
      <c r="K22" s="553">
        <v>0</v>
      </c>
      <c r="L22" s="553">
        <v>0</v>
      </c>
      <c r="M22" s="553">
        <v>0</v>
      </c>
      <c r="N22" s="553">
        <v>0</v>
      </c>
      <c r="O22" s="553">
        <v>0</v>
      </c>
      <c r="P22" s="553">
        <v>0</v>
      </c>
    </row>
    <row r="23" spans="1:16" s="557" customFormat="1" ht="21" customHeight="1">
      <c r="A23" s="552">
        <v>13</v>
      </c>
      <c r="B23" s="460" t="s">
        <v>887</v>
      </c>
      <c r="C23" s="553">
        <v>0</v>
      </c>
      <c r="D23" s="553">
        <v>0</v>
      </c>
      <c r="E23" s="553">
        <v>0</v>
      </c>
      <c r="F23" s="553">
        <v>0</v>
      </c>
      <c r="G23" s="553">
        <v>0</v>
      </c>
      <c r="H23" s="553">
        <v>0</v>
      </c>
      <c r="I23" s="553">
        <v>0</v>
      </c>
      <c r="J23" s="553">
        <v>0</v>
      </c>
      <c r="K23" s="553">
        <v>0</v>
      </c>
      <c r="L23" s="553">
        <v>0</v>
      </c>
      <c r="M23" s="553">
        <v>0</v>
      </c>
      <c r="N23" s="553">
        <v>0</v>
      </c>
      <c r="O23" s="553">
        <v>0</v>
      </c>
      <c r="P23" s="553">
        <v>0</v>
      </c>
    </row>
    <row r="24" spans="1:16" s="557" customFormat="1" ht="21" customHeight="1">
      <c r="A24" s="552">
        <v>14</v>
      </c>
      <c r="B24" s="460" t="s">
        <v>888</v>
      </c>
      <c r="C24" s="553">
        <v>0</v>
      </c>
      <c r="D24" s="553">
        <v>0</v>
      </c>
      <c r="E24" s="553">
        <v>0</v>
      </c>
      <c r="F24" s="553">
        <v>0</v>
      </c>
      <c r="G24" s="553">
        <v>0</v>
      </c>
      <c r="H24" s="553">
        <v>0</v>
      </c>
      <c r="I24" s="553">
        <v>0</v>
      </c>
      <c r="J24" s="553">
        <v>0</v>
      </c>
      <c r="K24" s="553">
        <v>0</v>
      </c>
      <c r="L24" s="553">
        <v>0</v>
      </c>
      <c r="M24" s="553">
        <v>0</v>
      </c>
      <c r="N24" s="553">
        <v>0</v>
      </c>
      <c r="O24" s="553">
        <v>0</v>
      </c>
      <c r="P24" s="553">
        <v>0</v>
      </c>
    </row>
    <row r="25" spans="1:16" s="557" customFormat="1" ht="21" customHeight="1">
      <c r="A25" s="552">
        <v>15</v>
      </c>
      <c r="B25" s="460" t="s">
        <v>889</v>
      </c>
      <c r="C25" s="553">
        <v>0</v>
      </c>
      <c r="D25" s="553">
        <v>0</v>
      </c>
      <c r="E25" s="553">
        <v>0</v>
      </c>
      <c r="F25" s="553">
        <v>0</v>
      </c>
      <c r="G25" s="553">
        <v>0</v>
      </c>
      <c r="H25" s="553">
        <v>0</v>
      </c>
      <c r="I25" s="553">
        <v>0</v>
      </c>
      <c r="J25" s="553">
        <v>0</v>
      </c>
      <c r="K25" s="553">
        <v>0</v>
      </c>
      <c r="L25" s="553">
        <v>0</v>
      </c>
      <c r="M25" s="553">
        <v>0</v>
      </c>
      <c r="N25" s="553">
        <v>0</v>
      </c>
      <c r="O25" s="553">
        <v>0</v>
      </c>
      <c r="P25" s="553">
        <v>0</v>
      </c>
    </row>
    <row r="26" spans="1:16" s="557" customFormat="1" ht="21" customHeight="1">
      <c r="A26" s="552">
        <v>16</v>
      </c>
      <c r="B26" s="460" t="s">
        <v>890</v>
      </c>
      <c r="C26" s="553">
        <v>0</v>
      </c>
      <c r="D26" s="553">
        <v>0</v>
      </c>
      <c r="E26" s="553">
        <v>0</v>
      </c>
      <c r="F26" s="553">
        <v>0</v>
      </c>
      <c r="G26" s="553">
        <v>0</v>
      </c>
      <c r="H26" s="553">
        <v>0</v>
      </c>
      <c r="I26" s="553">
        <v>0</v>
      </c>
      <c r="J26" s="553">
        <v>0</v>
      </c>
      <c r="K26" s="553">
        <v>0</v>
      </c>
      <c r="L26" s="553">
        <v>0</v>
      </c>
      <c r="M26" s="553">
        <v>0</v>
      </c>
      <c r="N26" s="553">
        <v>0</v>
      </c>
      <c r="O26" s="553">
        <v>0</v>
      </c>
      <c r="P26" s="553">
        <v>0</v>
      </c>
    </row>
    <row r="27" spans="1:16" s="557" customFormat="1" ht="21" customHeight="1">
      <c r="A27" s="552">
        <v>17</v>
      </c>
      <c r="B27" s="460" t="s">
        <v>891</v>
      </c>
      <c r="C27" s="553">
        <v>0</v>
      </c>
      <c r="D27" s="553">
        <v>0</v>
      </c>
      <c r="E27" s="553">
        <v>0</v>
      </c>
      <c r="F27" s="553">
        <v>0</v>
      </c>
      <c r="G27" s="553">
        <v>0</v>
      </c>
      <c r="H27" s="553">
        <v>0</v>
      </c>
      <c r="I27" s="553">
        <v>0</v>
      </c>
      <c r="J27" s="553">
        <v>0</v>
      </c>
      <c r="K27" s="553">
        <v>0</v>
      </c>
      <c r="L27" s="553">
        <v>0</v>
      </c>
      <c r="M27" s="553">
        <v>0</v>
      </c>
      <c r="N27" s="553">
        <v>0</v>
      </c>
      <c r="O27" s="553">
        <v>0</v>
      </c>
      <c r="P27" s="553">
        <v>0</v>
      </c>
    </row>
    <row r="28" spans="1:16" s="557" customFormat="1" ht="21" customHeight="1">
      <c r="A28" s="552">
        <v>18</v>
      </c>
      <c r="B28" s="460" t="s">
        <v>892</v>
      </c>
      <c r="C28" s="553">
        <v>0</v>
      </c>
      <c r="D28" s="553">
        <v>0</v>
      </c>
      <c r="E28" s="553">
        <v>0</v>
      </c>
      <c r="F28" s="553">
        <v>0</v>
      </c>
      <c r="G28" s="553">
        <v>0</v>
      </c>
      <c r="H28" s="553">
        <v>0</v>
      </c>
      <c r="I28" s="553">
        <v>0</v>
      </c>
      <c r="J28" s="553">
        <v>0</v>
      </c>
      <c r="K28" s="553">
        <v>0</v>
      </c>
      <c r="L28" s="553">
        <v>0</v>
      </c>
      <c r="M28" s="553">
        <v>0</v>
      </c>
      <c r="N28" s="553">
        <v>0</v>
      </c>
      <c r="O28" s="553">
        <v>0</v>
      </c>
      <c r="P28" s="553">
        <v>0</v>
      </c>
    </row>
    <row r="29" spans="1:16" s="557" customFormat="1" ht="21" customHeight="1">
      <c r="A29" s="552">
        <v>19</v>
      </c>
      <c r="B29" s="460" t="s">
        <v>893</v>
      </c>
      <c r="C29" s="553">
        <v>0</v>
      </c>
      <c r="D29" s="553">
        <v>0</v>
      </c>
      <c r="E29" s="553">
        <v>0</v>
      </c>
      <c r="F29" s="553">
        <v>0</v>
      </c>
      <c r="G29" s="553">
        <v>0</v>
      </c>
      <c r="H29" s="553">
        <v>0</v>
      </c>
      <c r="I29" s="553">
        <v>0</v>
      </c>
      <c r="J29" s="553">
        <v>0</v>
      </c>
      <c r="K29" s="553">
        <v>0</v>
      </c>
      <c r="L29" s="553">
        <v>0</v>
      </c>
      <c r="M29" s="553">
        <v>0</v>
      </c>
      <c r="N29" s="553">
        <v>0</v>
      </c>
      <c r="O29" s="553">
        <v>0</v>
      </c>
      <c r="P29" s="553">
        <v>0</v>
      </c>
    </row>
    <row r="30" spans="1:16" s="557" customFormat="1" ht="21" customHeight="1">
      <c r="A30" s="552">
        <v>20</v>
      </c>
      <c r="B30" s="460" t="s">
        <v>894</v>
      </c>
      <c r="C30" s="553">
        <v>0</v>
      </c>
      <c r="D30" s="553">
        <v>0</v>
      </c>
      <c r="E30" s="553">
        <v>0</v>
      </c>
      <c r="F30" s="553">
        <v>0</v>
      </c>
      <c r="G30" s="553">
        <v>0</v>
      </c>
      <c r="H30" s="553">
        <v>0</v>
      </c>
      <c r="I30" s="553">
        <v>0</v>
      </c>
      <c r="J30" s="553">
        <v>0</v>
      </c>
      <c r="K30" s="553">
        <v>0</v>
      </c>
      <c r="L30" s="553">
        <v>0</v>
      </c>
      <c r="M30" s="553">
        <v>0</v>
      </c>
      <c r="N30" s="553">
        <v>0</v>
      </c>
      <c r="O30" s="553">
        <v>0</v>
      </c>
      <c r="P30" s="553">
        <v>0</v>
      </c>
    </row>
    <row r="31" spans="1:16" s="557" customFormat="1" ht="21" customHeight="1">
      <c r="A31" s="552">
        <v>21</v>
      </c>
      <c r="B31" s="460" t="s">
        <v>895</v>
      </c>
      <c r="C31" s="553">
        <v>0</v>
      </c>
      <c r="D31" s="553">
        <v>0</v>
      </c>
      <c r="E31" s="553">
        <v>0</v>
      </c>
      <c r="F31" s="553">
        <v>0</v>
      </c>
      <c r="G31" s="553">
        <v>0</v>
      </c>
      <c r="H31" s="553">
        <v>0</v>
      </c>
      <c r="I31" s="553">
        <v>0</v>
      </c>
      <c r="J31" s="553">
        <v>0</v>
      </c>
      <c r="K31" s="553">
        <v>0</v>
      </c>
      <c r="L31" s="553">
        <v>0</v>
      </c>
      <c r="M31" s="553">
        <v>0</v>
      </c>
      <c r="N31" s="553">
        <v>0</v>
      </c>
      <c r="O31" s="553">
        <v>0</v>
      </c>
      <c r="P31" s="553">
        <v>0</v>
      </c>
    </row>
    <row r="32" spans="1:16" s="557" customFormat="1" ht="21" customHeight="1">
      <c r="A32" s="552">
        <v>22</v>
      </c>
      <c r="B32" s="460" t="s">
        <v>896</v>
      </c>
      <c r="C32" s="553">
        <v>0</v>
      </c>
      <c r="D32" s="553">
        <v>0</v>
      </c>
      <c r="E32" s="553">
        <v>0</v>
      </c>
      <c r="F32" s="553">
        <v>0</v>
      </c>
      <c r="G32" s="553">
        <v>0</v>
      </c>
      <c r="H32" s="553">
        <v>0</v>
      </c>
      <c r="I32" s="553">
        <v>0</v>
      </c>
      <c r="J32" s="553">
        <v>0</v>
      </c>
      <c r="K32" s="553">
        <v>0</v>
      </c>
      <c r="L32" s="553">
        <v>0</v>
      </c>
      <c r="M32" s="553">
        <v>0</v>
      </c>
      <c r="N32" s="553">
        <v>0</v>
      </c>
      <c r="O32" s="553">
        <v>0</v>
      </c>
      <c r="P32" s="553">
        <v>0</v>
      </c>
    </row>
    <row r="33" spans="1:16" s="557" customFormat="1" ht="21" customHeight="1">
      <c r="A33" s="552">
        <v>23</v>
      </c>
      <c r="B33" s="460" t="s">
        <v>897</v>
      </c>
      <c r="C33" s="553">
        <v>0</v>
      </c>
      <c r="D33" s="553">
        <v>0</v>
      </c>
      <c r="E33" s="553">
        <v>0</v>
      </c>
      <c r="F33" s="553">
        <v>0</v>
      </c>
      <c r="G33" s="553">
        <v>0</v>
      </c>
      <c r="H33" s="553">
        <v>0</v>
      </c>
      <c r="I33" s="553">
        <v>0</v>
      </c>
      <c r="J33" s="553">
        <v>0</v>
      </c>
      <c r="K33" s="553">
        <v>0</v>
      </c>
      <c r="L33" s="553">
        <v>0</v>
      </c>
      <c r="M33" s="553">
        <v>0</v>
      </c>
      <c r="N33" s="553">
        <v>0</v>
      </c>
      <c r="O33" s="553">
        <v>0</v>
      </c>
      <c r="P33" s="553">
        <v>0</v>
      </c>
    </row>
    <row r="34" spans="1:16" s="557" customFormat="1" ht="21" customHeight="1">
      <c r="A34" s="552">
        <v>24</v>
      </c>
      <c r="B34" s="460" t="s">
        <v>898</v>
      </c>
      <c r="C34" s="553">
        <v>0</v>
      </c>
      <c r="D34" s="553">
        <v>0</v>
      </c>
      <c r="E34" s="553">
        <v>0</v>
      </c>
      <c r="F34" s="553">
        <v>0</v>
      </c>
      <c r="G34" s="553">
        <v>0</v>
      </c>
      <c r="H34" s="553">
        <v>0</v>
      </c>
      <c r="I34" s="553">
        <v>0</v>
      </c>
      <c r="J34" s="553">
        <v>0</v>
      </c>
      <c r="K34" s="553">
        <v>0</v>
      </c>
      <c r="L34" s="553">
        <v>0</v>
      </c>
      <c r="M34" s="553">
        <v>0</v>
      </c>
      <c r="N34" s="553">
        <v>0</v>
      </c>
      <c r="O34" s="553">
        <v>0</v>
      </c>
      <c r="P34" s="553">
        <v>0</v>
      </c>
    </row>
    <row r="35" spans="1:16" s="557" customFormat="1" ht="21" customHeight="1">
      <c r="A35" s="552">
        <v>25</v>
      </c>
      <c r="B35" s="460" t="s">
        <v>899</v>
      </c>
      <c r="C35" s="553">
        <v>0</v>
      </c>
      <c r="D35" s="553">
        <v>0</v>
      </c>
      <c r="E35" s="553">
        <v>0</v>
      </c>
      <c r="F35" s="553">
        <v>0</v>
      </c>
      <c r="G35" s="553">
        <v>0</v>
      </c>
      <c r="H35" s="553">
        <v>0</v>
      </c>
      <c r="I35" s="553">
        <v>0</v>
      </c>
      <c r="J35" s="553">
        <v>0</v>
      </c>
      <c r="K35" s="553">
        <v>0</v>
      </c>
      <c r="L35" s="553">
        <v>0</v>
      </c>
      <c r="M35" s="553">
        <v>0</v>
      </c>
      <c r="N35" s="553">
        <v>0</v>
      </c>
      <c r="O35" s="553">
        <v>0</v>
      </c>
      <c r="P35" s="553">
        <v>0</v>
      </c>
    </row>
    <row r="36" spans="1:16" s="557" customFormat="1" ht="21" customHeight="1">
      <c r="A36" s="552">
        <v>26</v>
      </c>
      <c r="B36" s="460" t="s">
        <v>900</v>
      </c>
      <c r="C36" s="553">
        <v>0</v>
      </c>
      <c r="D36" s="553">
        <v>0</v>
      </c>
      <c r="E36" s="553">
        <v>0</v>
      </c>
      <c r="F36" s="553">
        <v>0</v>
      </c>
      <c r="G36" s="553">
        <v>0</v>
      </c>
      <c r="H36" s="553">
        <v>0</v>
      </c>
      <c r="I36" s="553">
        <v>0</v>
      </c>
      <c r="J36" s="553">
        <v>0</v>
      </c>
      <c r="K36" s="553">
        <v>0</v>
      </c>
      <c r="L36" s="553">
        <v>0</v>
      </c>
      <c r="M36" s="553">
        <v>0</v>
      </c>
      <c r="N36" s="553">
        <v>0</v>
      </c>
      <c r="O36" s="553">
        <v>0</v>
      </c>
      <c r="P36" s="553">
        <v>0</v>
      </c>
    </row>
    <row r="37" spans="1:16" s="557" customFormat="1" ht="21" customHeight="1">
      <c r="A37" s="552">
        <v>27</v>
      </c>
      <c r="B37" s="460" t="s">
        <v>901</v>
      </c>
      <c r="C37" s="553">
        <v>0</v>
      </c>
      <c r="D37" s="553">
        <v>0</v>
      </c>
      <c r="E37" s="553">
        <v>0</v>
      </c>
      <c r="F37" s="553">
        <v>0</v>
      </c>
      <c r="G37" s="553">
        <v>0</v>
      </c>
      <c r="H37" s="553">
        <v>0</v>
      </c>
      <c r="I37" s="553">
        <v>0</v>
      </c>
      <c r="J37" s="553">
        <v>0</v>
      </c>
      <c r="K37" s="553">
        <v>0</v>
      </c>
      <c r="L37" s="553">
        <v>0</v>
      </c>
      <c r="M37" s="553">
        <v>0</v>
      </c>
      <c r="N37" s="553">
        <v>0</v>
      </c>
      <c r="O37" s="553">
        <v>0</v>
      </c>
      <c r="P37" s="553">
        <v>0</v>
      </c>
    </row>
    <row r="38" spans="1:16" s="557" customFormat="1" ht="21" customHeight="1">
      <c r="A38" s="552">
        <v>28</v>
      </c>
      <c r="B38" s="460" t="s">
        <v>902</v>
      </c>
      <c r="C38" s="553">
        <v>0</v>
      </c>
      <c r="D38" s="553">
        <v>0</v>
      </c>
      <c r="E38" s="553">
        <v>0</v>
      </c>
      <c r="F38" s="553">
        <v>0</v>
      </c>
      <c r="G38" s="553">
        <v>0</v>
      </c>
      <c r="H38" s="553">
        <v>0</v>
      </c>
      <c r="I38" s="553">
        <v>0</v>
      </c>
      <c r="J38" s="553">
        <v>0</v>
      </c>
      <c r="K38" s="553">
        <v>0</v>
      </c>
      <c r="L38" s="553">
        <v>0</v>
      </c>
      <c r="M38" s="553">
        <v>0</v>
      </c>
      <c r="N38" s="553">
        <v>0</v>
      </c>
      <c r="O38" s="553">
        <v>0</v>
      </c>
      <c r="P38" s="553">
        <v>0</v>
      </c>
    </row>
    <row r="39" spans="1:16" s="557" customFormat="1" ht="21" customHeight="1">
      <c r="A39" s="552">
        <v>29</v>
      </c>
      <c r="B39" s="460" t="s">
        <v>903</v>
      </c>
      <c r="C39" s="553">
        <v>0</v>
      </c>
      <c r="D39" s="553">
        <v>0</v>
      </c>
      <c r="E39" s="553">
        <v>0</v>
      </c>
      <c r="F39" s="553">
        <v>0</v>
      </c>
      <c r="G39" s="553">
        <v>0</v>
      </c>
      <c r="H39" s="553">
        <v>0</v>
      </c>
      <c r="I39" s="553">
        <v>0</v>
      </c>
      <c r="J39" s="553">
        <v>0</v>
      </c>
      <c r="K39" s="553">
        <v>0</v>
      </c>
      <c r="L39" s="553">
        <v>0</v>
      </c>
      <c r="M39" s="553">
        <v>0</v>
      </c>
      <c r="N39" s="553">
        <v>0</v>
      </c>
      <c r="O39" s="553">
        <v>0</v>
      </c>
      <c r="P39" s="553">
        <v>0</v>
      </c>
    </row>
    <row r="40" spans="1:16" s="557" customFormat="1" ht="21" customHeight="1">
      <c r="A40" s="552">
        <v>30</v>
      </c>
      <c r="B40" s="460" t="s">
        <v>904</v>
      </c>
      <c r="C40" s="553">
        <v>0</v>
      </c>
      <c r="D40" s="553">
        <v>0</v>
      </c>
      <c r="E40" s="553">
        <v>0</v>
      </c>
      <c r="F40" s="553">
        <v>0</v>
      </c>
      <c r="G40" s="553">
        <v>0</v>
      </c>
      <c r="H40" s="553">
        <v>0</v>
      </c>
      <c r="I40" s="553">
        <v>0</v>
      </c>
      <c r="J40" s="553">
        <v>0</v>
      </c>
      <c r="K40" s="553">
        <v>0</v>
      </c>
      <c r="L40" s="553">
        <v>0</v>
      </c>
      <c r="M40" s="553">
        <v>0</v>
      </c>
      <c r="N40" s="553">
        <v>0</v>
      </c>
      <c r="O40" s="553">
        <v>0</v>
      </c>
      <c r="P40" s="553">
        <v>0</v>
      </c>
    </row>
    <row r="41" spans="1:16" s="557" customFormat="1" ht="21" customHeight="1">
      <c r="A41" s="552">
        <v>31</v>
      </c>
      <c r="B41" s="460" t="s">
        <v>905</v>
      </c>
      <c r="C41" s="553">
        <v>0</v>
      </c>
      <c r="D41" s="553">
        <v>0</v>
      </c>
      <c r="E41" s="553">
        <v>0</v>
      </c>
      <c r="F41" s="553">
        <v>0</v>
      </c>
      <c r="G41" s="553">
        <v>0</v>
      </c>
      <c r="H41" s="553">
        <v>0</v>
      </c>
      <c r="I41" s="553">
        <v>0</v>
      </c>
      <c r="J41" s="553">
        <v>0</v>
      </c>
      <c r="K41" s="553">
        <v>0</v>
      </c>
      <c r="L41" s="553">
        <v>0</v>
      </c>
      <c r="M41" s="553">
        <v>0</v>
      </c>
      <c r="N41" s="553">
        <v>0</v>
      </c>
      <c r="O41" s="553">
        <v>0</v>
      </c>
      <c r="P41" s="553">
        <v>0</v>
      </c>
    </row>
    <row r="42" spans="1:16" s="557" customFormat="1" ht="21" customHeight="1">
      <c r="A42" s="552">
        <v>32</v>
      </c>
      <c r="B42" s="460" t="s">
        <v>906</v>
      </c>
      <c r="C42" s="553">
        <v>0</v>
      </c>
      <c r="D42" s="553">
        <v>0</v>
      </c>
      <c r="E42" s="553">
        <v>0</v>
      </c>
      <c r="F42" s="553">
        <v>0</v>
      </c>
      <c r="G42" s="553">
        <v>0</v>
      </c>
      <c r="H42" s="553">
        <v>0</v>
      </c>
      <c r="I42" s="553">
        <v>0</v>
      </c>
      <c r="J42" s="553">
        <v>0</v>
      </c>
      <c r="K42" s="553">
        <v>0</v>
      </c>
      <c r="L42" s="553">
        <v>0</v>
      </c>
      <c r="M42" s="553">
        <v>0</v>
      </c>
      <c r="N42" s="553">
        <v>0</v>
      </c>
      <c r="O42" s="553">
        <v>0</v>
      </c>
      <c r="P42" s="553">
        <v>0</v>
      </c>
    </row>
    <row r="43" spans="1:16" s="557" customFormat="1" ht="21" customHeight="1">
      <c r="A43" s="552">
        <v>33</v>
      </c>
      <c r="B43" s="460" t="s">
        <v>907</v>
      </c>
      <c r="C43" s="553">
        <v>0</v>
      </c>
      <c r="D43" s="553">
        <v>0</v>
      </c>
      <c r="E43" s="553">
        <v>0</v>
      </c>
      <c r="F43" s="553">
        <v>0</v>
      </c>
      <c r="G43" s="553">
        <v>0</v>
      </c>
      <c r="H43" s="553">
        <v>0</v>
      </c>
      <c r="I43" s="553">
        <v>0</v>
      </c>
      <c r="J43" s="553">
        <v>0</v>
      </c>
      <c r="K43" s="553">
        <v>0</v>
      </c>
      <c r="L43" s="553">
        <v>0</v>
      </c>
      <c r="M43" s="553">
        <v>0</v>
      </c>
      <c r="N43" s="553">
        <v>0</v>
      </c>
      <c r="O43" s="553">
        <v>0</v>
      </c>
      <c r="P43" s="553">
        <v>0</v>
      </c>
    </row>
    <row r="44" spans="1:16" s="557" customFormat="1" ht="21" customHeight="1">
      <c r="A44" s="552">
        <v>34</v>
      </c>
      <c r="B44" s="460" t="s">
        <v>908</v>
      </c>
      <c r="C44" s="553">
        <v>0</v>
      </c>
      <c r="D44" s="553">
        <v>0</v>
      </c>
      <c r="E44" s="553">
        <v>0</v>
      </c>
      <c r="F44" s="553">
        <v>0</v>
      </c>
      <c r="G44" s="553">
        <v>0</v>
      </c>
      <c r="H44" s="553">
        <v>0</v>
      </c>
      <c r="I44" s="553">
        <v>0</v>
      </c>
      <c r="J44" s="553">
        <v>0</v>
      </c>
      <c r="K44" s="553">
        <v>0</v>
      </c>
      <c r="L44" s="553">
        <v>0</v>
      </c>
      <c r="M44" s="553">
        <v>0</v>
      </c>
      <c r="N44" s="553">
        <v>0</v>
      </c>
      <c r="O44" s="553">
        <v>0</v>
      </c>
      <c r="P44" s="553">
        <v>0</v>
      </c>
    </row>
    <row r="45" spans="1:16" s="557" customFormat="1" ht="21" customHeight="1">
      <c r="A45" s="552">
        <v>35</v>
      </c>
      <c r="B45" s="460" t="s">
        <v>909</v>
      </c>
      <c r="C45" s="553">
        <v>0</v>
      </c>
      <c r="D45" s="553">
        <v>0</v>
      </c>
      <c r="E45" s="553">
        <v>0</v>
      </c>
      <c r="F45" s="553">
        <v>0</v>
      </c>
      <c r="G45" s="553">
        <v>0</v>
      </c>
      <c r="H45" s="553">
        <v>0</v>
      </c>
      <c r="I45" s="553">
        <v>0</v>
      </c>
      <c r="J45" s="553">
        <v>0</v>
      </c>
      <c r="K45" s="553">
        <v>0</v>
      </c>
      <c r="L45" s="553">
        <v>0</v>
      </c>
      <c r="M45" s="553">
        <v>0</v>
      </c>
      <c r="N45" s="553">
        <v>0</v>
      </c>
      <c r="O45" s="553">
        <v>0</v>
      </c>
      <c r="P45" s="553">
        <v>0</v>
      </c>
    </row>
    <row r="46" spans="1:16" s="557" customFormat="1" ht="21" customHeight="1">
      <c r="A46" s="552">
        <v>36</v>
      </c>
      <c r="B46" s="460" t="s">
        <v>910</v>
      </c>
      <c r="C46" s="553">
        <v>0</v>
      </c>
      <c r="D46" s="553">
        <v>0</v>
      </c>
      <c r="E46" s="553">
        <v>0</v>
      </c>
      <c r="F46" s="553">
        <v>0</v>
      </c>
      <c r="G46" s="553">
        <v>0</v>
      </c>
      <c r="H46" s="553">
        <v>0</v>
      </c>
      <c r="I46" s="553">
        <v>0</v>
      </c>
      <c r="J46" s="553">
        <v>0</v>
      </c>
      <c r="K46" s="553">
        <v>0</v>
      </c>
      <c r="L46" s="553">
        <v>0</v>
      </c>
      <c r="M46" s="553">
        <v>0</v>
      </c>
      <c r="N46" s="553">
        <v>0</v>
      </c>
      <c r="O46" s="553">
        <v>0</v>
      </c>
      <c r="P46" s="553">
        <v>0</v>
      </c>
    </row>
    <row r="47" spans="1:16" s="557" customFormat="1" ht="21" customHeight="1">
      <c r="A47" s="552">
        <v>37</v>
      </c>
      <c r="B47" s="460" t="s">
        <v>911</v>
      </c>
      <c r="C47" s="553">
        <v>0</v>
      </c>
      <c r="D47" s="553">
        <v>0</v>
      </c>
      <c r="E47" s="553">
        <v>0</v>
      </c>
      <c r="F47" s="553">
        <v>0</v>
      </c>
      <c r="G47" s="553">
        <v>0</v>
      </c>
      <c r="H47" s="553">
        <v>0</v>
      </c>
      <c r="I47" s="553">
        <v>0</v>
      </c>
      <c r="J47" s="553">
        <v>0</v>
      </c>
      <c r="K47" s="553">
        <v>0</v>
      </c>
      <c r="L47" s="553">
        <v>0</v>
      </c>
      <c r="M47" s="553">
        <v>0</v>
      </c>
      <c r="N47" s="553">
        <v>0</v>
      </c>
      <c r="O47" s="553">
        <v>0</v>
      </c>
      <c r="P47" s="553">
        <v>0</v>
      </c>
    </row>
    <row r="48" spans="1:16" s="557" customFormat="1" ht="21" customHeight="1">
      <c r="A48" s="552">
        <v>38</v>
      </c>
      <c r="B48" s="460" t="s">
        <v>912</v>
      </c>
      <c r="C48" s="553">
        <v>0</v>
      </c>
      <c r="D48" s="553">
        <v>0</v>
      </c>
      <c r="E48" s="553">
        <v>0</v>
      </c>
      <c r="F48" s="553">
        <v>0</v>
      </c>
      <c r="G48" s="553">
        <v>0</v>
      </c>
      <c r="H48" s="553">
        <v>0</v>
      </c>
      <c r="I48" s="553">
        <v>0</v>
      </c>
      <c r="J48" s="553">
        <v>0</v>
      </c>
      <c r="K48" s="553">
        <v>0</v>
      </c>
      <c r="L48" s="553">
        <v>0</v>
      </c>
      <c r="M48" s="553">
        <v>0</v>
      </c>
      <c r="N48" s="553">
        <v>0</v>
      </c>
      <c r="O48" s="553">
        <v>0</v>
      </c>
      <c r="P48" s="553">
        <v>0</v>
      </c>
    </row>
    <row r="49" spans="1:16" s="557" customFormat="1" ht="21" customHeight="1">
      <c r="A49" s="552">
        <v>39</v>
      </c>
      <c r="B49" s="460" t="s">
        <v>913</v>
      </c>
      <c r="C49" s="553">
        <v>0</v>
      </c>
      <c r="D49" s="553">
        <v>0</v>
      </c>
      <c r="E49" s="553">
        <v>0</v>
      </c>
      <c r="F49" s="553">
        <v>0</v>
      </c>
      <c r="G49" s="553">
        <v>0</v>
      </c>
      <c r="H49" s="553">
        <v>0</v>
      </c>
      <c r="I49" s="553">
        <v>0</v>
      </c>
      <c r="J49" s="553">
        <v>0</v>
      </c>
      <c r="K49" s="553">
        <v>0</v>
      </c>
      <c r="L49" s="553">
        <v>0</v>
      </c>
      <c r="M49" s="553">
        <v>0</v>
      </c>
      <c r="N49" s="553">
        <v>0</v>
      </c>
      <c r="O49" s="553">
        <v>0</v>
      </c>
      <c r="P49" s="553">
        <v>0</v>
      </c>
    </row>
    <row r="50" spans="1:16" s="557" customFormat="1" ht="21" customHeight="1">
      <c r="A50" s="552">
        <v>40</v>
      </c>
      <c r="B50" s="460" t="s">
        <v>914</v>
      </c>
      <c r="C50" s="553">
        <v>0</v>
      </c>
      <c r="D50" s="553">
        <v>0</v>
      </c>
      <c r="E50" s="553">
        <v>0</v>
      </c>
      <c r="F50" s="553">
        <v>0</v>
      </c>
      <c r="G50" s="553">
        <v>0</v>
      </c>
      <c r="H50" s="553">
        <v>0</v>
      </c>
      <c r="I50" s="553">
        <v>0</v>
      </c>
      <c r="J50" s="553">
        <v>0</v>
      </c>
      <c r="K50" s="553">
        <v>0</v>
      </c>
      <c r="L50" s="553">
        <v>0</v>
      </c>
      <c r="M50" s="553">
        <v>0</v>
      </c>
      <c r="N50" s="553">
        <v>0</v>
      </c>
      <c r="O50" s="553">
        <v>0</v>
      </c>
      <c r="P50" s="553">
        <v>0</v>
      </c>
    </row>
    <row r="51" spans="1:16" s="557" customFormat="1" ht="21" customHeight="1">
      <c r="A51" s="552">
        <v>41</v>
      </c>
      <c r="B51" s="460" t="s">
        <v>915</v>
      </c>
      <c r="C51" s="553">
        <v>0</v>
      </c>
      <c r="D51" s="553">
        <v>0</v>
      </c>
      <c r="E51" s="553">
        <v>0</v>
      </c>
      <c r="F51" s="553">
        <v>0</v>
      </c>
      <c r="G51" s="553">
        <v>0</v>
      </c>
      <c r="H51" s="553">
        <v>0</v>
      </c>
      <c r="I51" s="553">
        <v>0</v>
      </c>
      <c r="J51" s="553">
        <v>0</v>
      </c>
      <c r="K51" s="553">
        <v>0</v>
      </c>
      <c r="L51" s="553">
        <v>0</v>
      </c>
      <c r="M51" s="553">
        <v>0</v>
      </c>
      <c r="N51" s="553">
        <v>0</v>
      </c>
      <c r="O51" s="553">
        <v>0</v>
      </c>
      <c r="P51" s="553">
        <v>0</v>
      </c>
    </row>
    <row r="52" spans="1:16" s="557" customFormat="1" ht="21" customHeight="1">
      <c r="A52" s="552">
        <v>42</v>
      </c>
      <c r="B52" s="460" t="s">
        <v>916</v>
      </c>
      <c r="C52" s="553">
        <v>0</v>
      </c>
      <c r="D52" s="553">
        <v>0</v>
      </c>
      <c r="E52" s="553">
        <v>0</v>
      </c>
      <c r="F52" s="553">
        <v>0</v>
      </c>
      <c r="G52" s="553">
        <v>0</v>
      </c>
      <c r="H52" s="553">
        <v>0</v>
      </c>
      <c r="I52" s="553">
        <v>0</v>
      </c>
      <c r="J52" s="553">
        <v>0</v>
      </c>
      <c r="K52" s="553">
        <v>0</v>
      </c>
      <c r="L52" s="553">
        <v>0</v>
      </c>
      <c r="M52" s="553">
        <v>0</v>
      </c>
      <c r="N52" s="553">
        <v>0</v>
      </c>
      <c r="O52" s="553">
        <v>0</v>
      </c>
      <c r="P52" s="553">
        <v>0</v>
      </c>
    </row>
    <row r="53" spans="1:16" s="557" customFormat="1" ht="21" customHeight="1">
      <c r="A53" s="552">
        <v>43</v>
      </c>
      <c r="B53" s="460" t="s">
        <v>917</v>
      </c>
      <c r="C53" s="553">
        <v>0</v>
      </c>
      <c r="D53" s="553">
        <v>0</v>
      </c>
      <c r="E53" s="553">
        <v>0</v>
      </c>
      <c r="F53" s="553">
        <v>0</v>
      </c>
      <c r="G53" s="553">
        <v>0</v>
      </c>
      <c r="H53" s="553">
        <v>0</v>
      </c>
      <c r="I53" s="553">
        <v>0</v>
      </c>
      <c r="J53" s="553">
        <v>0</v>
      </c>
      <c r="K53" s="553">
        <v>0</v>
      </c>
      <c r="L53" s="553">
        <v>0</v>
      </c>
      <c r="M53" s="553">
        <v>0</v>
      </c>
      <c r="N53" s="553">
        <v>0</v>
      </c>
      <c r="O53" s="553">
        <v>0</v>
      </c>
      <c r="P53" s="553">
        <v>0</v>
      </c>
    </row>
    <row r="54" spans="1:16" s="557" customFormat="1" ht="21" customHeight="1">
      <c r="A54" s="552">
        <v>44</v>
      </c>
      <c r="B54" s="460" t="s">
        <v>918</v>
      </c>
      <c r="C54" s="553">
        <v>0</v>
      </c>
      <c r="D54" s="553">
        <v>0</v>
      </c>
      <c r="E54" s="553">
        <v>0</v>
      </c>
      <c r="F54" s="553">
        <v>0</v>
      </c>
      <c r="G54" s="553">
        <v>0</v>
      </c>
      <c r="H54" s="553">
        <v>0</v>
      </c>
      <c r="I54" s="553">
        <v>0</v>
      </c>
      <c r="J54" s="553">
        <v>0</v>
      </c>
      <c r="K54" s="553">
        <v>0</v>
      </c>
      <c r="L54" s="553">
        <v>0</v>
      </c>
      <c r="M54" s="553">
        <v>0</v>
      </c>
      <c r="N54" s="553">
        <v>0</v>
      </c>
      <c r="O54" s="553">
        <v>0</v>
      </c>
      <c r="P54" s="553">
        <v>0</v>
      </c>
    </row>
    <row r="55" spans="1:16" s="557" customFormat="1" ht="21" customHeight="1">
      <c r="A55" s="552">
        <v>45</v>
      </c>
      <c r="B55" s="460" t="s">
        <v>919</v>
      </c>
      <c r="C55" s="553">
        <v>0</v>
      </c>
      <c r="D55" s="553">
        <v>0</v>
      </c>
      <c r="E55" s="553">
        <v>0</v>
      </c>
      <c r="F55" s="553">
        <v>0</v>
      </c>
      <c r="G55" s="553">
        <v>0</v>
      </c>
      <c r="H55" s="553">
        <v>0</v>
      </c>
      <c r="I55" s="553">
        <v>0</v>
      </c>
      <c r="J55" s="553">
        <v>0</v>
      </c>
      <c r="K55" s="553">
        <v>0</v>
      </c>
      <c r="L55" s="553">
        <v>0</v>
      </c>
      <c r="M55" s="553">
        <v>0</v>
      </c>
      <c r="N55" s="553">
        <v>0</v>
      </c>
      <c r="O55" s="553">
        <v>0</v>
      </c>
      <c r="P55" s="553">
        <v>0</v>
      </c>
    </row>
    <row r="56" spans="1:16" s="557" customFormat="1" ht="21" customHeight="1">
      <c r="A56" s="552">
        <v>46</v>
      </c>
      <c r="B56" s="460" t="s">
        <v>920</v>
      </c>
      <c r="C56" s="553">
        <v>0</v>
      </c>
      <c r="D56" s="553">
        <v>0</v>
      </c>
      <c r="E56" s="553">
        <v>0</v>
      </c>
      <c r="F56" s="553">
        <v>0</v>
      </c>
      <c r="G56" s="553">
        <v>0</v>
      </c>
      <c r="H56" s="553">
        <v>0</v>
      </c>
      <c r="I56" s="553">
        <v>0</v>
      </c>
      <c r="J56" s="553">
        <v>0</v>
      </c>
      <c r="K56" s="553">
        <v>0</v>
      </c>
      <c r="L56" s="553">
        <v>0</v>
      </c>
      <c r="M56" s="553">
        <v>0</v>
      </c>
      <c r="N56" s="553">
        <v>0</v>
      </c>
      <c r="O56" s="553">
        <v>0</v>
      </c>
      <c r="P56" s="553">
        <v>0</v>
      </c>
    </row>
    <row r="57" spans="1:16" s="557" customFormat="1" ht="21" customHeight="1">
      <c r="A57" s="552">
        <v>47</v>
      </c>
      <c r="B57" s="460" t="s">
        <v>921</v>
      </c>
      <c r="C57" s="553">
        <v>0</v>
      </c>
      <c r="D57" s="553">
        <v>0</v>
      </c>
      <c r="E57" s="553">
        <v>0</v>
      </c>
      <c r="F57" s="553">
        <v>0</v>
      </c>
      <c r="G57" s="553">
        <v>0</v>
      </c>
      <c r="H57" s="553">
        <v>0</v>
      </c>
      <c r="I57" s="553">
        <v>0</v>
      </c>
      <c r="J57" s="553">
        <v>0</v>
      </c>
      <c r="K57" s="553">
        <v>0</v>
      </c>
      <c r="L57" s="553">
        <v>0</v>
      </c>
      <c r="M57" s="553">
        <v>0</v>
      </c>
      <c r="N57" s="553">
        <v>0</v>
      </c>
      <c r="O57" s="553">
        <v>0</v>
      </c>
      <c r="P57" s="553">
        <v>0</v>
      </c>
    </row>
    <row r="58" spans="1:16" s="557" customFormat="1" ht="21" customHeight="1">
      <c r="A58" s="552">
        <v>48</v>
      </c>
      <c r="B58" s="460" t="s">
        <v>922</v>
      </c>
      <c r="C58" s="553">
        <v>0</v>
      </c>
      <c r="D58" s="553">
        <v>0</v>
      </c>
      <c r="E58" s="553">
        <v>0</v>
      </c>
      <c r="F58" s="553">
        <v>0</v>
      </c>
      <c r="G58" s="553">
        <v>0</v>
      </c>
      <c r="H58" s="553">
        <v>0</v>
      </c>
      <c r="I58" s="553">
        <v>0</v>
      </c>
      <c r="J58" s="553">
        <v>0</v>
      </c>
      <c r="K58" s="553">
        <v>0</v>
      </c>
      <c r="L58" s="553">
        <v>0</v>
      </c>
      <c r="M58" s="553">
        <v>0</v>
      </c>
      <c r="N58" s="553">
        <v>0</v>
      </c>
      <c r="O58" s="553">
        <v>0</v>
      </c>
      <c r="P58" s="553">
        <v>0</v>
      </c>
    </row>
    <row r="59" spans="1:16" s="557" customFormat="1" ht="21" customHeight="1">
      <c r="A59" s="552">
        <v>49</v>
      </c>
      <c r="B59" s="460" t="s">
        <v>923</v>
      </c>
      <c r="C59" s="553">
        <v>0</v>
      </c>
      <c r="D59" s="553">
        <v>0</v>
      </c>
      <c r="E59" s="553">
        <v>0</v>
      </c>
      <c r="F59" s="553">
        <v>0</v>
      </c>
      <c r="G59" s="553">
        <v>0</v>
      </c>
      <c r="H59" s="553">
        <v>0</v>
      </c>
      <c r="I59" s="553">
        <v>0</v>
      </c>
      <c r="J59" s="553">
        <v>0</v>
      </c>
      <c r="K59" s="553">
        <v>0</v>
      </c>
      <c r="L59" s="553">
        <v>0</v>
      </c>
      <c r="M59" s="553">
        <v>0</v>
      </c>
      <c r="N59" s="553">
        <v>0</v>
      </c>
      <c r="O59" s="553">
        <v>0</v>
      </c>
      <c r="P59" s="553">
        <v>0</v>
      </c>
    </row>
    <row r="60" spans="1:16" s="557" customFormat="1" ht="21" customHeight="1">
      <c r="A60" s="552">
        <v>50</v>
      </c>
      <c r="B60" s="460" t="s">
        <v>924</v>
      </c>
      <c r="C60" s="553">
        <v>0</v>
      </c>
      <c r="D60" s="553">
        <v>0</v>
      </c>
      <c r="E60" s="553">
        <v>0</v>
      </c>
      <c r="F60" s="553">
        <v>0</v>
      </c>
      <c r="G60" s="553">
        <v>0</v>
      </c>
      <c r="H60" s="553">
        <v>0</v>
      </c>
      <c r="I60" s="553">
        <v>0</v>
      </c>
      <c r="J60" s="553">
        <v>0</v>
      </c>
      <c r="K60" s="553">
        <v>0</v>
      </c>
      <c r="L60" s="553">
        <v>0</v>
      </c>
      <c r="M60" s="553">
        <v>0</v>
      </c>
      <c r="N60" s="553">
        <v>0</v>
      </c>
      <c r="O60" s="553">
        <v>0</v>
      </c>
      <c r="P60" s="553">
        <v>0</v>
      </c>
    </row>
    <row r="61" spans="1:16" s="557" customFormat="1" ht="21" customHeight="1">
      <c r="A61" s="552">
        <v>51</v>
      </c>
      <c r="B61" s="460" t="s">
        <v>925</v>
      </c>
      <c r="C61" s="553">
        <v>0</v>
      </c>
      <c r="D61" s="553">
        <v>0</v>
      </c>
      <c r="E61" s="553">
        <v>0</v>
      </c>
      <c r="F61" s="553">
        <v>0</v>
      </c>
      <c r="G61" s="553">
        <v>0</v>
      </c>
      <c r="H61" s="553">
        <v>0</v>
      </c>
      <c r="I61" s="553">
        <v>0</v>
      </c>
      <c r="J61" s="553">
        <v>0</v>
      </c>
      <c r="K61" s="553">
        <v>0</v>
      </c>
      <c r="L61" s="553">
        <v>0</v>
      </c>
      <c r="M61" s="553">
        <v>0</v>
      </c>
      <c r="N61" s="553">
        <v>0</v>
      </c>
      <c r="O61" s="553">
        <v>0</v>
      </c>
      <c r="P61" s="553">
        <v>0</v>
      </c>
    </row>
    <row r="62" spans="1:16" ht="16.5">
      <c r="A62" s="188" t="s">
        <v>19</v>
      </c>
      <c r="B62" s="189"/>
      <c r="C62" s="553">
        <v>0</v>
      </c>
      <c r="D62" s="553">
        <v>0</v>
      </c>
      <c r="E62" s="553">
        <v>0</v>
      </c>
      <c r="F62" s="553">
        <v>0</v>
      </c>
      <c r="G62" s="553">
        <v>0</v>
      </c>
      <c r="H62" s="553">
        <v>0</v>
      </c>
      <c r="I62" s="553">
        <v>0</v>
      </c>
      <c r="J62" s="553">
        <v>0</v>
      </c>
      <c r="K62" s="553">
        <v>0</v>
      </c>
      <c r="L62" s="553">
        <v>0</v>
      </c>
      <c r="M62" s="553">
        <v>0</v>
      </c>
      <c r="N62" s="553">
        <v>0</v>
      </c>
      <c r="O62" s="553">
        <v>0</v>
      </c>
      <c r="P62" s="553">
        <v>0</v>
      </c>
    </row>
    <row r="63" spans="1:16">
      <c r="A63" s="190"/>
      <c r="B63" s="190"/>
      <c r="C63" s="190"/>
      <c r="D63" s="190"/>
      <c r="E63" s="187"/>
      <c r="F63" s="187"/>
      <c r="G63" s="187"/>
      <c r="H63" s="187"/>
      <c r="I63" s="187"/>
      <c r="J63" s="187"/>
      <c r="K63" s="187"/>
      <c r="L63" s="187"/>
      <c r="M63" s="187"/>
      <c r="N63" s="187"/>
    </row>
    <row r="64" spans="1:16">
      <c r="A64" s="193"/>
      <c r="B64" s="193"/>
      <c r="C64" s="193"/>
      <c r="E64" s="187"/>
      <c r="F64" s="187"/>
      <c r="G64" s="187"/>
      <c r="H64" s="187"/>
      <c r="I64" s="187"/>
      <c r="J64" s="187"/>
      <c r="K64" s="187"/>
      <c r="L64" s="187"/>
      <c r="M64" s="187"/>
      <c r="N64" s="187"/>
    </row>
    <row r="65" spans="1:14">
      <c r="A65" s="193"/>
      <c r="B65" s="193"/>
      <c r="C65" s="193"/>
      <c r="E65" s="187"/>
      <c r="F65" s="187"/>
      <c r="G65" s="187"/>
      <c r="H65" s="187"/>
      <c r="I65" s="187"/>
      <c r="J65" s="187"/>
      <c r="K65" s="187"/>
      <c r="L65" s="187"/>
      <c r="M65" s="187"/>
      <c r="N65" s="187"/>
    </row>
    <row r="66" spans="1:14">
      <c r="A66" s="193"/>
      <c r="B66" s="193"/>
      <c r="C66" s="193"/>
      <c r="E66" s="187"/>
      <c r="F66" s="187"/>
      <c r="G66" s="187"/>
      <c r="H66" s="187"/>
      <c r="I66" s="187"/>
      <c r="J66" s="187"/>
      <c r="K66" s="187"/>
      <c r="L66" s="187"/>
      <c r="M66" s="187"/>
      <c r="N66" s="187"/>
    </row>
    <row r="67" spans="1:14">
      <c r="A67" s="193"/>
      <c r="B67" s="193"/>
      <c r="C67" s="193"/>
      <c r="E67" s="187"/>
      <c r="F67" s="187"/>
      <c r="G67" s="187"/>
      <c r="H67" s="187"/>
      <c r="I67" s="187"/>
      <c r="J67" s="187"/>
      <c r="K67" s="187"/>
      <c r="L67" s="187"/>
      <c r="M67" s="187"/>
      <c r="N67" s="187"/>
    </row>
    <row r="68" spans="1:14">
      <c r="A68" s="193" t="s">
        <v>12</v>
      </c>
      <c r="D68" s="193"/>
      <c r="E68" s="187"/>
      <c r="F68" s="193"/>
      <c r="G68" s="193"/>
      <c r="H68" s="193"/>
      <c r="I68" s="193"/>
      <c r="J68" s="193"/>
      <c r="K68" s="193"/>
      <c r="L68" s="193" t="s">
        <v>13</v>
      </c>
      <c r="M68" s="193"/>
      <c r="N68" s="193"/>
    </row>
    <row r="69" spans="1:14" ht="12.75" customHeight="1">
      <c r="E69" s="193"/>
      <c r="F69" s="1329" t="s">
        <v>14</v>
      </c>
      <c r="G69" s="1329"/>
      <c r="H69" s="1329"/>
      <c r="I69" s="1329"/>
      <c r="J69" s="1329"/>
      <c r="K69" s="1329"/>
      <c r="L69" s="1329"/>
      <c r="M69" s="1329"/>
      <c r="N69" s="1329"/>
    </row>
    <row r="70" spans="1:14" ht="12.75" customHeight="1">
      <c r="E70" s="1329" t="s">
        <v>88</v>
      </c>
      <c r="F70" s="1329"/>
      <c r="G70" s="1329"/>
      <c r="H70" s="1329"/>
      <c r="I70" s="1329"/>
      <c r="J70" s="1329"/>
      <c r="K70" s="1329"/>
      <c r="L70" s="1329"/>
      <c r="M70" s="1329"/>
      <c r="N70" s="1329"/>
    </row>
    <row r="71" spans="1:14">
      <c r="A71" s="193"/>
      <c r="B71" s="193"/>
      <c r="E71" s="187"/>
      <c r="F71" s="193"/>
      <c r="G71" s="193"/>
      <c r="H71" s="193"/>
      <c r="I71" s="193"/>
      <c r="J71" s="193"/>
      <c r="K71" s="193"/>
      <c r="L71" s="193" t="s">
        <v>697</v>
      </c>
      <c r="M71" s="193"/>
      <c r="N71" s="193"/>
    </row>
    <row r="73" spans="1:14">
      <c r="A73" s="1330"/>
      <c r="B73" s="1330"/>
      <c r="C73" s="1330"/>
      <c r="D73" s="1330"/>
      <c r="E73" s="1330"/>
      <c r="F73" s="1330"/>
      <c r="G73" s="1330"/>
      <c r="H73" s="1330"/>
      <c r="I73" s="1330"/>
      <c r="J73" s="1330"/>
      <c r="K73" s="1330"/>
      <c r="L73" s="1330"/>
      <c r="M73" s="1330"/>
      <c r="N73" s="1330"/>
    </row>
  </sheetData>
  <mergeCells count="17">
    <mergeCell ref="O8:P8"/>
    <mergeCell ref="F69:N69"/>
    <mergeCell ref="E70:N70"/>
    <mergeCell ref="A73:N73"/>
    <mergeCell ref="H7:N7"/>
    <mergeCell ref="A8:A9"/>
    <mergeCell ref="B8:B9"/>
    <mergeCell ref="C8:C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26" right="0.45" top="0.22" bottom="0" header="0.22" footer="0.16"/>
  <pageSetup paperSize="9" scale="74" orientation="landscape" r:id="rId1"/>
  <rowBreaks count="1" manualBreakCount="1">
    <brk id="33" max="15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53" zoomScaleSheetLayoutView="100" workbookViewId="0">
      <selection activeCell="J54" sqref="J54"/>
    </sheetView>
  </sheetViews>
  <sheetFormatPr defaultRowHeight="12.75"/>
  <cols>
    <col min="1" max="1" width="5.5703125" style="187" customWidth="1"/>
    <col min="2" max="2" width="13.42578125" style="187" customWidth="1"/>
    <col min="3" max="3" width="10.28515625" style="187" customWidth="1"/>
    <col min="4" max="4" width="12.85546875" style="187" customWidth="1"/>
    <col min="5" max="5" width="8.7109375" style="179" customWidth="1"/>
    <col min="6" max="7" width="8" style="179" customWidth="1"/>
    <col min="8" max="10" width="8.140625" style="179" customWidth="1"/>
    <col min="11" max="11" width="8.42578125" style="179" customWidth="1"/>
    <col min="12" max="12" width="8.140625" style="179" customWidth="1"/>
    <col min="13" max="13" width="11.28515625" style="179" customWidth="1"/>
    <col min="14" max="14" width="11.85546875" style="179" customWidth="1"/>
    <col min="15" max="15" width="9.140625" style="187"/>
    <col min="16" max="16" width="13" style="187" customWidth="1"/>
    <col min="17" max="16384" width="9.140625" style="179"/>
  </cols>
  <sheetData>
    <row r="1" spans="1:16" ht="12.75" customHeight="1">
      <c r="D1" s="1324"/>
      <c r="E1" s="1324"/>
      <c r="F1" s="187"/>
      <c r="G1" s="187"/>
      <c r="H1" s="187"/>
      <c r="I1" s="187"/>
      <c r="J1" s="187"/>
      <c r="K1" s="187"/>
      <c r="L1" s="187"/>
      <c r="M1" s="1325" t="s">
        <v>658</v>
      </c>
      <c r="N1" s="1325"/>
    </row>
    <row r="2" spans="1:16" ht="15.75">
      <c r="A2" s="1326" t="s">
        <v>0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</row>
    <row r="3" spans="1:16" ht="18">
      <c r="A3" s="1327" t="s">
        <v>734</v>
      </c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  <c r="N3" s="1327"/>
    </row>
    <row r="4" spans="1:16" ht="24" customHeight="1">
      <c r="A4" s="1342" t="s">
        <v>746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</row>
    <row r="5" spans="1:16">
      <c r="A5" s="1323"/>
      <c r="B5" s="1323"/>
      <c r="C5" s="1323"/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</row>
    <row r="6" spans="1:16">
      <c r="A6" s="536" t="s">
        <v>1034</v>
      </c>
      <c r="B6" s="536"/>
      <c r="D6" s="313"/>
      <c r="E6" s="187"/>
      <c r="F6" s="187"/>
      <c r="G6" s="187"/>
      <c r="H6" s="1331"/>
      <c r="I6" s="1331"/>
      <c r="J6" s="1331"/>
      <c r="K6" s="1331"/>
      <c r="L6" s="1331"/>
      <c r="M6" s="1331"/>
      <c r="N6" s="1331"/>
    </row>
    <row r="7" spans="1:16" ht="24.75" customHeight="1">
      <c r="A7" s="1332" t="s">
        <v>2</v>
      </c>
      <c r="B7" s="1332" t="s">
        <v>3</v>
      </c>
      <c r="C7" s="1337" t="s">
        <v>488</v>
      </c>
      <c r="D7" s="1339" t="s">
        <v>86</v>
      </c>
      <c r="E7" s="1335" t="s">
        <v>87</v>
      </c>
      <c r="F7" s="1341"/>
      <c r="G7" s="1341"/>
      <c r="H7" s="1336"/>
      <c r="I7" s="1332" t="s">
        <v>641</v>
      </c>
      <c r="J7" s="1332"/>
      <c r="K7" s="1332"/>
      <c r="L7" s="1332"/>
      <c r="M7" s="1332"/>
      <c r="N7" s="1332"/>
      <c r="O7" s="1333" t="s">
        <v>696</v>
      </c>
      <c r="P7" s="1333"/>
    </row>
    <row r="8" spans="1:16" ht="44.45" customHeight="1">
      <c r="A8" s="1332"/>
      <c r="B8" s="1332"/>
      <c r="C8" s="1338"/>
      <c r="D8" s="1340"/>
      <c r="E8" s="306" t="s">
        <v>92</v>
      </c>
      <c r="F8" s="306" t="s">
        <v>22</v>
      </c>
      <c r="G8" s="306" t="s">
        <v>43</v>
      </c>
      <c r="H8" s="306" t="s">
        <v>675</v>
      </c>
      <c r="I8" s="306" t="s">
        <v>19</v>
      </c>
      <c r="J8" s="306" t="s">
        <v>642</v>
      </c>
      <c r="K8" s="306" t="s">
        <v>643</v>
      </c>
      <c r="L8" s="306" t="s">
        <v>644</v>
      </c>
      <c r="M8" s="306" t="s">
        <v>645</v>
      </c>
      <c r="N8" s="306" t="s">
        <v>646</v>
      </c>
      <c r="O8" s="306" t="s">
        <v>701</v>
      </c>
      <c r="P8" s="306" t="s">
        <v>700</v>
      </c>
    </row>
    <row r="9" spans="1:16" s="222" customFormat="1">
      <c r="A9" s="220">
        <v>1</v>
      </c>
      <c r="B9" s="220">
        <v>2</v>
      </c>
      <c r="C9" s="220">
        <v>3</v>
      </c>
      <c r="D9" s="220">
        <v>4</v>
      </c>
      <c r="E9" s="220">
        <v>5</v>
      </c>
      <c r="F9" s="220">
        <v>6</v>
      </c>
      <c r="G9" s="220">
        <v>7</v>
      </c>
      <c r="H9" s="220">
        <v>8</v>
      </c>
      <c r="I9" s="220">
        <v>9</v>
      </c>
      <c r="J9" s="220">
        <v>10</v>
      </c>
      <c r="K9" s="220">
        <v>11</v>
      </c>
      <c r="L9" s="220">
        <v>12</v>
      </c>
      <c r="M9" s="220">
        <v>13</v>
      </c>
      <c r="N9" s="220">
        <v>14</v>
      </c>
      <c r="O9" s="220">
        <v>15</v>
      </c>
      <c r="P9" s="220">
        <v>16</v>
      </c>
    </row>
    <row r="10" spans="1:16" s="557" customFormat="1" ht="17.25" customHeight="1">
      <c r="A10" s="552">
        <v>1</v>
      </c>
      <c r="B10" s="458" t="s">
        <v>1036</v>
      </c>
      <c r="C10" s="553">
        <v>0</v>
      </c>
      <c r="D10" s="553">
        <v>0</v>
      </c>
      <c r="E10" s="553">
        <v>0</v>
      </c>
      <c r="F10" s="553">
        <v>0</v>
      </c>
      <c r="G10" s="553">
        <v>0</v>
      </c>
      <c r="H10" s="553">
        <v>0</v>
      </c>
      <c r="I10" s="553">
        <v>0</v>
      </c>
      <c r="J10" s="553">
        <v>0</v>
      </c>
      <c r="K10" s="553">
        <v>0</v>
      </c>
      <c r="L10" s="553">
        <v>0</v>
      </c>
      <c r="M10" s="553">
        <v>0</v>
      </c>
      <c r="N10" s="553">
        <v>0</v>
      </c>
      <c r="O10" s="553">
        <v>0</v>
      </c>
      <c r="P10" s="553">
        <v>0</v>
      </c>
    </row>
    <row r="11" spans="1:16" s="557" customFormat="1" ht="17.25" customHeight="1">
      <c r="A11" s="552">
        <v>2</v>
      </c>
      <c r="B11" s="458" t="s">
        <v>876</v>
      </c>
      <c r="C11" s="553">
        <v>0</v>
      </c>
      <c r="D11" s="553">
        <v>0</v>
      </c>
      <c r="E11" s="553">
        <v>0</v>
      </c>
      <c r="F11" s="553">
        <v>0</v>
      </c>
      <c r="G11" s="553">
        <v>0</v>
      </c>
      <c r="H11" s="553">
        <v>0</v>
      </c>
      <c r="I11" s="553">
        <v>0</v>
      </c>
      <c r="J11" s="553">
        <v>0</v>
      </c>
      <c r="K11" s="553">
        <v>0</v>
      </c>
      <c r="L11" s="553">
        <v>0</v>
      </c>
      <c r="M11" s="553">
        <v>0</v>
      </c>
      <c r="N11" s="553">
        <v>0</v>
      </c>
      <c r="O11" s="553">
        <v>0</v>
      </c>
      <c r="P11" s="553">
        <v>0</v>
      </c>
    </row>
    <row r="12" spans="1:16" s="557" customFormat="1" ht="17.25" customHeight="1">
      <c r="A12" s="552">
        <v>3</v>
      </c>
      <c r="B12" s="458" t="s">
        <v>1020</v>
      </c>
      <c r="C12" s="553">
        <v>0</v>
      </c>
      <c r="D12" s="553">
        <v>0</v>
      </c>
      <c r="E12" s="553">
        <v>0</v>
      </c>
      <c r="F12" s="553">
        <v>0</v>
      </c>
      <c r="G12" s="553">
        <v>0</v>
      </c>
      <c r="H12" s="553">
        <v>0</v>
      </c>
      <c r="I12" s="553">
        <v>0</v>
      </c>
      <c r="J12" s="553">
        <v>0</v>
      </c>
      <c r="K12" s="553">
        <v>0</v>
      </c>
      <c r="L12" s="553">
        <v>0</v>
      </c>
      <c r="M12" s="553">
        <v>0</v>
      </c>
      <c r="N12" s="553">
        <v>0</v>
      </c>
      <c r="O12" s="553">
        <v>0</v>
      </c>
      <c r="P12" s="553">
        <v>0</v>
      </c>
    </row>
    <row r="13" spans="1:16" s="557" customFormat="1" ht="17.25" customHeight="1">
      <c r="A13" s="552">
        <v>4</v>
      </c>
      <c r="B13" s="458" t="s">
        <v>878</v>
      </c>
      <c r="C13" s="553">
        <v>0</v>
      </c>
      <c r="D13" s="553">
        <v>0</v>
      </c>
      <c r="E13" s="553">
        <v>0</v>
      </c>
      <c r="F13" s="553">
        <v>0</v>
      </c>
      <c r="G13" s="553">
        <v>0</v>
      </c>
      <c r="H13" s="553">
        <v>0</v>
      </c>
      <c r="I13" s="553">
        <v>0</v>
      </c>
      <c r="J13" s="553">
        <v>0</v>
      </c>
      <c r="K13" s="553">
        <v>0</v>
      </c>
      <c r="L13" s="553">
        <v>0</v>
      </c>
      <c r="M13" s="553">
        <v>0</v>
      </c>
      <c r="N13" s="553">
        <v>0</v>
      </c>
      <c r="O13" s="553">
        <v>0</v>
      </c>
      <c r="P13" s="553">
        <v>0</v>
      </c>
    </row>
    <row r="14" spans="1:16" s="557" customFormat="1" ht="17.25" customHeight="1">
      <c r="A14" s="552">
        <v>5</v>
      </c>
      <c r="B14" s="460" t="s">
        <v>879</v>
      </c>
      <c r="C14" s="553">
        <v>0</v>
      </c>
      <c r="D14" s="553">
        <v>0</v>
      </c>
      <c r="E14" s="553">
        <v>0</v>
      </c>
      <c r="F14" s="553">
        <v>0</v>
      </c>
      <c r="G14" s="553">
        <v>0</v>
      </c>
      <c r="H14" s="553">
        <v>0</v>
      </c>
      <c r="I14" s="553">
        <v>0</v>
      </c>
      <c r="J14" s="553">
        <v>0</v>
      </c>
      <c r="K14" s="553">
        <v>0</v>
      </c>
      <c r="L14" s="553">
        <v>0</v>
      </c>
      <c r="M14" s="553">
        <v>0</v>
      </c>
      <c r="N14" s="553">
        <v>0</v>
      </c>
      <c r="O14" s="553">
        <v>0</v>
      </c>
      <c r="P14" s="553">
        <v>0</v>
      </c>
    </row>
    <row r="15" spans="1:16" s="557" customFormat="1" ht="17.25" customHeight="1">
      <c r="A15" s="552">
        <v>6</v>
      </c>
      <c r="B15" s="460" t="s">
        <v>880</v>
      </c>
      <c r="C15" s="553">
        <v>0</v>
      </c>
      <c r="D15" s="553">
        <v>0</v>
      </c>
      <c r="E15" s="553">
        <v>0</v>
      </c>
      <c r="F15" s="553">
        <v>0</v>
      </c>
      <c r="G15" s="553">
        <v>0</v>
      </c>
      <c r="H15" s="553">
        <v>0</v>
      </c>
      <c r="I15" s="553">
        <v>0</v>
      </c>
      <c r="J15" s="553">
        <v>0</v>
      </c>
      <c r="K15" s="553">
        <v>0</v>
      </c>
      <c r="L15" s="553">
        <v>0</v>
      </c>
      <c r="M15" s="553">
        <v>0</v>
      </c>
      <c r="N15" s="553">
        <v>0</v>
      </c>
      <c r="O15" s="553">
        <v>0</v>
      </c>
      <c r="P15" s="553">
        <v>0</v>
      </c>
    </row>
    <row r="16" spans="1:16" s="557" customFormat="1" ht="17.25" customHeight="1">
      <c r="A16" s="552">
        <v>7</v>
      </c>
      <c r="B16" s="460" t="s">
        <v>881</v>
      </c>
      <c r="C16" s="553">
        <v>0</v>
      </c>
      <c r="D16" s="553">
        <v>0</v>
      </c>
      <c r="E16" s="553">
        <v>0</v>
      </c>
      <c r="F16" s="553">
        <v>0</v>
      </c>
      <c r="G16" s="553">
        <v>0</v>
      </c>
      <c r="H16" s="553">
        <v>0</v>
      </c>
      <c r="I16" s="553">
        <v>0</v>
      </c>
      <c r="J16" s="553">
        <v>0</v>
      </c>
      <c r="K16" s="553">
        <v>0</v>
      </c>
      <c r="L16" s="553">
        <v>0</v>
      </c>
      <c r="M16" s="553">
        <v>0</v>
      </c>
      <c r="N16" s="553">
        <v>0</v>
      </c>
      <c r="O16" s="553">
        <v>0</v>
      </c>
      <c r="P16" s="553">
        <v>0</v>
      </c>
    </row>
    <row r="17" spans="1:16" s="557" customFormat="1" ht="17.25" customHeight="1">
      <c r="A17" s="552">
        <v>8</v>
      </c>
      <c r="B17" s="460" t="s">
        <v>882</v>
      </c>
      <c r="C17" s="553">
        <v>0</v>
      </c>
      <c r="D17" s="553">
        <v>0</v>
      </c>
      <c r="E17" s="553">
        <v>0</v>
      </c>
      <c r="F17" s="553">
        <v>0</v>
      </c>
      <c r="G17" s="553">
        <v>0</v>
      </c>
      <c r="H17" s="553">
        <v>0</v>
      </c>
      <c r="I17" s="553">
        <v>0</v>
      </c>
      <c r="J17" s="553">
        <v>0</v>
      </c>
      <c r="K17" s="553">
        <v>0</v>
      </c>
      <c r="L17" s="553">
        <v>0</v>
      </c>
      <c r="M17" s="553">
        <v>0</v>
      </c>
      <c r="N17" s="553">
        <v>0</v>
      </c>
      <c r="O17" s="553">
        <v>0</v>
      </c>
      <c r="P17" s="553">
        <v>0</v>
      </c>
    </row>
    <row r="18" spans="1:16" s="557" customFormat="1" ht="17.25" customHeight="1">
      <c r="A18" s="552">
        <v>9</v>
      </c>
      <c r="B18" s="460" t="s">
        <v>883</v>
      </c>
      <c r="C18" s="553">
        <v>0</v>
      </c>
      <c r="D18" s="553">
        <v>0</v>
      </c>
      <c r="E18" s="553">
        <v>0</v>
      </c>
      <c r="F18" s="553">
        <v>0</v>
      </c>
      <c r="G18" s="553">
        <v>0</v>
      </c>
      <c r="H18" s="553">
        <v>0</v>
      </c>
      <c r="I18" s="553">
        <v>0</v>
      </c>
      <c r="J18" s="553">
        <v>0</v>
      </c>
      <c r="K18" s="553">
        <v>0</v>
      </c>
      <c r="L18" s="553">
        <v>0</v>
      </c>
      <c r="M18" s="553">
        <v>0</v>
      </c>
      <c r="N18" s="553">
        <v>0</v>
      </c>
      <c r="O18" s="553">
        <v>0</v>
      </c>
      <c r="P18" s="553">
        <v>0</v>
      </c>
    </row>
    <row r="19" spans="1:16" s="557" customFormat="1" ht="17.25" customHeight="1">
      <c r="A19" s="552">
        <v>10</v>
      </c>
      <c r="B19" s="460" t="s">
        <v>884</v>
      </c>
      <c r="C19" s="553">
        <v>0</v>
      </c>
      <c r="D19" s="553">
        <v>0</v>
      </c>
      <c r="E19" s="553">
        <v>0</v>
      </c>
      <c r="F19" s="553">
        <v>0</v>
      </c>
      <c r="G19" s="553">
        <v>0</v>
      </c>
      <c r="H19" s="553">
        <v>0</v>
      </c>
      <c r="I19" s="553">
        <v>0</v>
      </c>
      <c r="J19" s="553">
        <v>0</v>
      </c>
      <c r="K19" s="553">
        <v>0</v>
      </c>
      <c r="L19" s="553">
        <v>0</v>
      </c>
      <c r="M19" s="553">
        <v>0</v>
      </c>
      <c r="N19" s="553">
        <v>0</v>
      </c>
      <c r="O19" s="553">
        <v>0</v>
      </c>
      <c r="P19" s="553">
        <v>0</v>
      </c>
    </row>
    <row r="20" spans="1:16" s="557" customFormat="1" ht="17.25" customHeight="1">
      <c r="A20" s="552">
        <v>11</v>
      </c>
      <c r="B20" s="460" t="s">
        <v>885</v>
      </c>
      <c r="C20" s="553">
        <v>0</v>
      </c>
      <c r="D20" s="553">
        <v>0</v>
      </c>
      <c r="E20" s="553">
        <v>0</v>
      </c>
      <c r="F20" s="553">
        <v>0</v>
      </c>
      <c r="G20" s="553">
        <v>0</v>
      </c>
      <c r="H20" s="553">
        <v>0</v>
      </c>
      <c r="I20" s="553">
        <v>0</v>
      </c>
      <c r="J20" s="553">
        <v>0</v>
      </c>
      <c r="K20" s="553">
        <v>0</v>
      </c>
      <c r="L20" s="553">
        <v>0</v>
      </c>
      <c r="M20" s="553">
        <v>0</v>
      </c>
      <c r="N20" s="553">
        <v>0</v>
      </c>
      <c r="O20" s="553">
        <v>0</v>
      </c>
      <c r="P20" s="553">
        <v>0</v>
      </c>
    </row>
    <row r="21" spans="1:16" s="557" customFormat="1" ht="17.25" customHeight="1">
      <c r="A21" s="552">
        <v>12</v>
      </c>
      <c r="B21" s="460" t="s">
        <v>886</v>
      </c>
      <c r="C21" s="553">
        <v>0</v>
      </c>
      <c r="D21" s="553">
        <v>0</v>
      </c>
      <c r="E21" s="553">
        <v>0</v>
      </c>
      <c r="F21" s="553">
        <v>0</v>
      </c>
      <c r="G21" s="553">
        <v>0</v>
      </c>
      <c r="H21" s="553">
        <v>0</v>
      </c>
      <c r="I21" s="553">
        <v>0</v>
      </c>
      <c r="J21" s="553">
        <v>0</v>
      </c>
      <c r="K21" s="553">
        <v>0</v>
      </c>
      <c r="L21" s="553">
        <v>0</v>
      </c>
      <c r="M21" s="553">
        <v>0</v>
      </c>
      <c r="N21" s="553">
        <v>0</v>
      </c>
      <c r="O21" s="553">
        <v>0</v>
      </c>
      <c r="P21" s="553">
        <v>0</v>
      </c>
    </row>
    <row r="22" spans="1:16" s="557" customFormat="1" ht="17.25" customHeight="1">
      <c r="A22" s="552">
        <v>13</v>
      </c>
      <c r="B22" s="460" t="s">
        <v>887</v>
      </c>
      <c r="C22" s="553">
        <v>0</v>
      </c>
      <c r="D22" s="553">
        <v>0</v>
      </c>
      <c r="E22" s="553">
        <v>0</v>
      </c>
      <c r="F22" s="553">
        <v>0</v>
      </c>
      <c r="G22" s="553">
        <v>0</v>
      </c>
      <c r="H22" s="553">
        <v>0</v>
      </c>
      <c r="I22" s="553">
        <v>0</v>
      </c>
      <c r="J22" s="553">
        <v>0</v>
      </c>
      <c r="K22" s="553">
        <v>0</v>
      </c>
      <c r="L22" s="553">
        <v>0</v>
      </c>
      <c r="M22" s="553">
        <v>0</v>
      </c>
      <c r="N22" s="553">
        <v>0</v>
      </c>
      <c r="O22" s="553">
        <v>0</v>
      </c>
      <c r="P22" s="553">
        <v>0</v>
      </c>
    </row>
    <row r="23" spans="1:16" s="557" customFormat="1" ht="17.25" customHeight="1">
      <c r="A23" s="552">
        <v>14</v>
      </c>
      <c r="B23" s="460" t="s">
        <v>888</v>
      </c>
      <c r="C23" s="553">
        <v>0</v>
      </c>
      <c r="D23" s="553">
        <v>0</v>
      </c>
      <c r="E23" s="553">
        <v>0</v>
      </c>
      <c r="F23" s="553">
        <v>0</v>
      </c>
      <c r="G23" s="553">
        <v>0</v>
      </c>
      <c r="H23" s="553">
        <v>0</v>
      </c>
      <c r="I23" s="553">
        <v>0</v>
      </c>
      <c r="J23" s="553">
        <v>0</v>
      </c>
      <c r="K23" s="553">
        <v>0</v>
      </c>
      <c r="L23" s="553">
        <v>0</v>
      </c>
      <c r="M23" s="553">
        <v>0</v>
      </c>
      <c r="N23" s="553">
        <v>0</v>
      </c>
      <c r="O23" s="553">
        <v>0</v>
      </c>
      <c r="P23" s="553">
        <v>0</v>
      </c>
    </row>
    <row r="24" spans="1:16" s="557" customFormat="1" ht="17.25" customHeight="1">
      <c r="A24" s="552">
        <v>15</v>
      </c>
      <c r="B24" s="460" t="s">
        <v>889</v>
      </c>
      <c r="C24" s="553">
        <v>0</v>
      </c>
      <c r="D24" s="553">
        <v>0</v>
      </c>
      <c r="E24" s="553">
        <v>0</v>
      </c>
      <c r="F24" s="553">
        <v>0</v>
      </c>
      <c r="G24" s="553">
        <v>0</v>
      </c>
      <c r="H24" s="553">
        <v>0</v>
      </c>
      <c r="I24" s="553">
        <v>0</v>
      </c>
      <c r="J24" s="553">
        <v>0</v>
      </c>
      <c r="K24" s="553">
        <v>0</v>
      </c>
      <c r="L24" s="553">
        <v>0</v>
      </c>
      <c r="M24" s="553">
        <v>0</v>
      </c>
      <c r="N24" s="553">
        <v>0</v>
      </c>
      <c r="O24" s="553">
        <v>0</v>
      </c>
      <c r="P24" s="553">
        <v>0</v>
      </c>
    </row>
    <row r="25" spans="1:16" s="557" customFormat="1" ht="17.25" customHeight="1">
      <c r="A25" s="552">
        <v>16</v>
      </c>
      <c r="B25" s="460" t="s">
        <v>890</v>
      </c>
      <c r="C25" s="553">
        <v>0</v>
      </c>
      <c r="D25" s="553">
        <v>0</v>
      </c>
      <c r="E25" s="553">
        <v>0</v>
      </c>
      <c r="F25" s="553">
        <v>0</v>
      </c>
      <c r="G25" s="553">
        <v>0</v>
      </c>
      <c r="H25" s="553">
        <v>0</v>
      </c>
      <c r="I25" s="553">
        <v>0</v>
      </c>
      <c r="J25" s="553">
        <v>0</v>
      </c>
      <c r="K25" s="553">
        <v>0</v>
      </c>
      <c r="L25" s="553">
        <v>0</v>
      </c>
      <c r="M25" s="553">
        <v>0</v>
      </c>
      <c r="N25" s="553">
        <v>0</v>
      </c>
      <c r="O25" s="553">
        <v>0</v>
      </c>
      <c r="P25" s="553">
        <v>0</v>
      </c>
    </row>
    <row r="26" spans="1:16" s="557" customFormat="1" ht="17.25" customHeight="1">
      <c r="A26" s="552">
        <v>17</v>
      </c>
      <c r="B26" s="460" t="s">
        <v>891</v>
      </c>
      <c r="C26" s="553">
        <v>0</v>
      </c>
      <c r="D26" s="553">
        <v>0</v>
      </c>
      <c r="E26" s="553">
        <v>0</v>
      </c>
      <c r="F26" s="553">
        <v>0</v>
      </c>
      <c r="G26" s="553">
        <v>0</v>
      </c>
      <c r="H26" s="553">
        <v>0</v>
      </c>
      <c r="I26" s="553">
        <v>0</v>
      </c>
      <c r="J26" s="553">
        <v>0</v>
      </c>
      <c r="K26" s="553">
        <v>0</v>
      </c>
      <c r="L26" s="553">
        <v>0</v>
      </c>
      <c r="M26" s="553">
        <v>0</v>
      </c>
      <c r="N26" s="553">
        <v>0</v>
      </c>
      <c r="O26" s="553">
        <v>0</v>
      </c>
      <c r="P26" s="553">
        <v>0</v>
      </c>
    </row>
    <row r="27" spans="1:16" s="557" customFormat="1" ht="17.25" customHeight="1">
      <c r="A27" s="552">
        <v>18</v>
      </c>
      <c r="B27" s="460" t="s">
        <v>892</v>
      </c>
      <c r="C27" s="553">
        <v>0</v>
      </c>
      <c r="D27" s="553">
        <v>0</v>
      </c>
      <c r="E27" s="553">
        <v>0</v>
      </c>
      <c r="F27" s="553">
        <v>0</v>
      </c>
      <c r="G27" s="553">
        <v>0</v>
      </c>
      <c r="H27" s="553">
        <v>0</v>
      </c>
      <c r="I27" s="553">
        <v>0</v>
      </c>
      <c r="J27" s="553">
        <v>0</v>
      </c>
      <c r="K27" s="553">
        <v>0</v>
      </c>
      <c r="L27" s="553">
        <v>0</v>
      </c>
      <c r="M27" s="553">
        <v>0</v>
      </c>
      <c r="N27" s="553">
        <v>0</v>
      </c>
      <c r="O27" s="553">
        <v>0</v>
      </c>
      <c r="P27" s="553">
        <v>0</v>
      </c>
    </row>
    <row r="28" spans="1:16" s="557" customFormat="1" ht="17.25" customHeight="1">
      <c r="A28" s="552">
        <v>19</v>
      </c>
      <c r="B28" s="460" t="s">
        <v>893</v>
      </c>
      <c r="C28" s="553">
        <v>0</v>
      </c>
      <c r="D28" s="553">
        <v>0</v>
      </c>
      <c r="E28" s="553">
        <v>0</v>
      </c>
      <c r="F28" s="553">
        <v>0</v>
      </c>
      <c r="G28" s="553">
        <v>0</v>
      </c>
      <c r="H28" s="553">
        <v>0</v>
      </c>
      <c r="I28" s="553">
        <v>0</v>
      </c>
      <c r="J28" s="553">
        <v>0</v>
      </c>
      <c r="K28" s="553">
        <v>0</v>
      </c>
      <c r="L28" s="553">
        <v>0</v>
      </c>
      <c r="M28" s="553">
        <v>0</v>
      </c>
      <c r="N28" s="553">
        <v>0</v>
      </c>
      <c r="O28" s="553">
        <v>0</v>
      </c>
      <c r="P28" s="553">
        <v>0</v>
      </c>
    </row>
    <row r="29" spans="1:16" s="557" customFormat="1" ht="17.25" customHeight="1">
      <c r="A29" s="552">
        <v>20</v>
      </c>
      <c r="B29" s="460" t="s">
        <v>894</v>
      </c>
      <c r="C29" s="553">
        <v>0</v>
      </c>
      <c r="D29" s="553">
        <v>0</v>
      </c>
      <c r="E29" s="553">
        <v>0</v>
      </c>
      <c r="F29" s="553">
        <v>0</v>
      </c>
      <c r="G29" s="553">
        <v>0</v>
      </c>
      <c r="H29" s="553">
        <v>0</v>
      </c>
      <c r="I29" s="553">
        <v>0</v>
      </c>
      <c r="J29" s="553">
        <v>0</v>
      </c>
      <c r="K29" s="553">
        <v>0</v>
      </c>
      <c r="L29" s="553">
        <v>0</v>
      </c>
      <c r="M29" s="553">
        <v>0</v>
      </c>
      <c r="N29" s="553">
        <v>0</v>
      </c>
      <c r="O29" s="553">
        <v>0</v>
      </c>
      <c r="P29" s="553">
        <v>0</v>
      </c>
    </row>
    <row r="30" spans="1:16" s="557" customFormat="1" ht="17.25" customHeight="1">
      <c r="A30" s="552">
        <v>21</v>
      </c>
      <c r="B30" s="460" t="s">
        <v>895</v>
      </c>
      <c r="C30" s="553">
        <v>0</v>
      </c>
      <c r="D30" s="553">
        <v>0</v>
      </c>
      <c r="E30" s="553">
        <v>0</v>
      </c>
      <c r="F30" s="553">
        <v>0</v>
      </c>
      <c r="G30" s="553">
        <v>0</v>
      </c>
      <c r="H30" s="553">
        <v>0</v>
      </c>
      <c r="I30" s="553">
        <v>0</v>
      </c>
      <c r="J30" s="553">
        <v>0</v>
      </c>
      <c r="K30" s="553">
        <v>0</v>
      </c>
      <c r="L30" s="553">
        <v>0</v>
      </c>
      <c r="M30" s="553">
        <v>0</v>
      </c>
      <c r="N30" s="553">
        <v>0</v>
      </c>
      <c r="O30" s="553">
        <v>0</v>
      </c>
      <c r="P30" s="553">
        <v>0</v>
      </c>
    </row>
    <row r="31" spans="1:16" s="557" customFormat="1" ht="17.25" customHeight="1">
      <c r="A31" s="552">
        <v>22</v>
      </c>
      <c r="B31" s="460" t="s">
        <v>896</v>
      </c>
      <c r="C31" s="553">
        <v>0</v>
      </c>
      <c r="D31" s="553">
        <v>0</v>
      </c>
      <c r="E31" s="553">
        <v>0</v>
      </c>
      <c r="F31" s="553">
        <v>0</v>
      </c>
      <c r="G31" s="553">
        <v>0</v>
      </c>
      <c r="H31" s="553">
        <v>0</v>
      </c>
      <c r="I31" s="553">
        <v>0</v>
      </c>
      <c r="J31" s="553">
        <v>0</v>
      </c>
      <c r="K31" s="553">
        <v>0</v>
      </c>
      <c r="L31" s="553">
        <v>0</v>
      </c>
      <c r="M31" s="553">
        <v>0</v>
      </c>
      <c r="N31" s="553">
        <v>0</v>
      </c>
      <c r="O31" s="553">
        <v>0</v>
      </c>
      <c r="P31" s="553">
        <v>0</v>
      </c>
    </row>
    <row r="32" spans="1:16" s="557" customFormat="1" ht="17.25" customHeight="1">
      <c r="A32" s="552">
        <v>23</v>
      </c>
      <c r="B32" s="460" t="s">
        <v>897</v>
      </c>
      <c r="C32" s="553">
        <v>0</v>
      </c>
      <c r="D32" s="553">
        <v>0</v>
      </c>
      <c r="E32" s="553">
        <v>0</v>
      </c>
      <c r="F32" s="553">
        <v>0</v>
      </c>
      <c r="G32" s="553">
        <v>0</v>
      </c>
      <c r="H32" s="553">
        <v>0</v>
      </c>
      <c r="I32" s="553">
        <v>0</v>
      </c>
      <c r="J32" s="553">
        <v>0</v>
      </c>
      <c r="K32" s="553">
        <v>0</v>
      </c>
      <c r="L32" s="553">
        <v>0</v>
      </c>
      <c r="M32" s="553">
        <v>0</v>
      </c>
      <c r="N32" s="553">
        <v>0</v>
      </c>
      <c r="O32" s="553">
        <v>0</v>
      </c>
      <c r="P32" s="553">
        <v>0</v>
      </c>
    </row>
    <row r="33" spans="1:16" s="557" customFormat="1" ht="17.25" customHeight="1">
      <c r="A33" s="552">
        <v>24</v>
      </c>
      <c r="B33" s="460" t="s">
        <v>898</v>
      </c>
      <c r="C33" s="553">
        <v>0</v>
      </c>
      <c r="D33" s="553">
        <v>0</v>
      </c>
      <c r="E33" s="553">
        <v>0</v>
      </c>
      <c r="F33" s="553">
        <v>0</v>
      </c>
      <c r="G33" s="553">
        <v>0</v>
      </c>
      <c r="H33" s="553">
        <v>0</v>
      </c>
      <c r="I33" s="553">
        <v>0</v>
      </c>
      <c r="J33" s="553">
        <v>0</v>
      </c>
      <c r="K33" s="553">
        <v>0</v>
      </c>
      <c r="L33" s="553">
        <v>0</v>
      </c>
      <c r="M33" s="553">
        <v>0</v>
      </c>
      <c r="N33" s="553">
        <v>0</v>
      </c>
      <c r="O33" s="553">
        <v>0</v>
      </c>
      <c r="P33" s="553">
        <v>0</v>
      </c>
    </row>
    <row r="34" spans="1:16" s="557" customFormat="1" ht="17.25" customHeight="1">
      <c r="A34" s="552">
        <v>25</v>
      </c>
      <c r="B34" s="460" t="s">
        <v>899</v>
      </c>
      <c r="C34" s="553">
        <v>0</v>
      </c>
      <c r="D34" s="553">
        <v>0</v>
      </c>
      <c r="E34" s="553">
        <v>0</v>
      </c>
      <c r="F34" s="553">
        <v>0</v>
      </c>
      <c r="G34" s="553">
        <v>0</v>
      </c>
      <c r="H34" s="553">
        <v>0</v>
      </c>
      <c r="I34" s="553">
        <v>0</v>
      </c>
      <c r="J34" s="553">
        <v>0</v>
      </c>
      <c r="K34" s="553">
        <v>0</v>
      </c>
      <c r="L34" s="553">
        <v>0</v>
      </c>
      <c r="M34" s="553">
        <v>0</v>
      </c>
      <c r="N34" s="553">
        <v>0</v>
      </c>
      <c r="O34" s="553">
        <v>0</v>
      </c>
      <c r="P34" s="553">
        <v>0</v>
      </c>
    </row>
    <row r="35" spans="1:16" s="557" customFormat="1" ht="17.25" customHeight="1">
      <c r="A35" s="552">
        <v>26</v>
      </c>
      <c r="B35" s="460" t="s">
        <v>900</v>
      </c>
      <c r="C35" s="553">
        <v>0</v>
      </c>
      <c r="D35" s="553">
        <v>0</v>
      </c>
      <c r="E35" s="553">
        <v>0</v>
      </c>
      <c r="F35" s="553">
        <v>0</v>
      </c>
      <c r="G35" s="553">
        <v>0</v>
      </c>
      <c r="H35" s="553">
        <v>0</v>
      </c>
      <c r="I35" s="553">
        <v>0</v>
      </c>
      <c r="J35" s="553">
        <v>0</v>
      </c>
      <c r="K35" s="553">
        <v>0</v>
      </c>
      <c r="L35" s="553">
        <v>0</v>
      </c>
      <c r="M35" s="553">
        <v>0</v>
      </c>
      <c r="N35" s="553">
        <v>0</v>
      </c>
      <c r="O35" s="553">
        <v>0</v>
      </c>
      <c r="P35" s="553">
        <v>0</v>
      </c>
    </row>
    <row r="36" spans="1:16" s="557" customFormat="1" ht="17.25" customHeight="1">
      <c r="A36" s="552">
        <v>27</v>
      </c>
      <c r="B36" s="460" t="s">
        <v>901</v>
      </c>
      <c r="C36" s="553">
        <v>0</v>
      </c>
      <c r="D36" s="553">
        <v>0</v>
      </c>
      <c r="E36" s="553">
        <v>0</v>
      </c>
      <c r="F36" s="553">
        <v>0</v>
      </c>
      <c r="G36" s="553">
        <v>0</v>
      </c>
      <c r="H36" s="553">
        <v>0</v>
      </c>
      <c r="I36" s="553">
        <v>0</v>
      </c>
      <c r="J36" s="553">
        <v>0</v>
      </c>
      <c r="K36" s="553">
        <v>0</v>
      </c>
      <c r="L36" s="553">
        <v>0</v>
      </c>
      <c r="M36" s="553">
        <v>0</v>
      </c>
      <c r="N36" s="553">
        <v>0</v>
      </c>
      <c r="O36" s="553">
        <v>0</v>
      </c>
      <c r="P36" s="553">
        <v>0</v>
      </c>
    </row>
    <row r="37" spans="1:16" s="557" customFormat="1" ht="17.25" customHeight="1">
      <c r="A37" s="552">
        <v>28</v>
      </c>
      <c r="B37" s="460" t="s">
        <v>902</v>
      </c>
      <c r="C37" s="553">
        <v>0</v>
      </c>
      <c r="D37" s="553">
        <v>0</v>
      </c>
      <c r="E37" s="553">
        <v>0</v>
      </c>
      <c r="F37" s="553">
        <v>0</v>
      </c>
      <c r="G37" s="553">
        <v>0</v>
      </c>
      <c r="H37" s="553">
        <v>0</v>
      </c>
      <c r="I37" s="553">
        <v>0</v>
      </c>
      <c r="J37" s="553">
        <v>0</v>
      </c>
      <c r="K37" s="553">
        <v>0</v>
      </c>
      <c r="L37" s="553">
        <v>0</v>
      </c>
      <c r="M37" s="553">
        <v>0</v>
      </c>
      <c r="N37" s="553">
        <v>0</v>
      </c>
      <c r="O37" s="553">
        <v>0</v>
      </c>
      <c r="P37" s="553">
        <v>0</v>
      </c>
    </row>
    <row r="38" spans="1:16" s="557" customFormat="1" ht="17.25" customHeight="1">
      <c r="A38" s="552">
        <v>29</v>
      </c>
      <c r="B38" s="460" t="s">
        <v>903</v>
      </c>
      <c r="C38" s="553">
        <v>0</v>
      </c>
      <c r="D38" s="553">
        <v>0</v>
      </c>
      <c r="E38" s="553">
        <v>0</v>
      </c>
      <c r="F38" s="553">
        <v>0</v>
      </c>
      <c r="G38" s="553">
        <v>0</v>
      </c>
      <c r="H38" s="553">
        <v>0</v>
      </c>
      <c r="I38" s="553">
        <v>0</v>
      </c>
      <c r="J38" s="553">
        <v>0</v>
      </c>
      <c r="K38" s="553">
        <v>0</v>
      </c>
      <c r="L38" s="553">
        <v>0</v>
      </c>
      <c r="M38" s="553">
        <v>0</v>
      </c>
      <c r="N38" s="553">
        <v>0</v>
      </c>
      <c r="O38" s="553">
        <v>0</v>
      </c>
      <c r="P38" s="553">
        <v>0</v>
      </c>
    </row>
    <row r="39" spans="1:16" s="557" customFormat="1" ht="17.25" customHeight="1">
      <c r="A39" s="552">
        <v>30</v>
      </c>
      <c r="B39" s="460" t="s">
        <v>904</v>
      </c>
      <c r="C39" s="553">
        <v>0</v>
      </c>
      <c r="D39" s="553">
        <v>0</v>
      </c>
      <c r="E39" s="553">
        <v>0</v>
      </c>
      <c r="F39" s="553">
        <v>0</v>
      </c>
      <c r="G39" s="553">
        <v>0</v>
      </c>
      <c r="H39" s="553">
        <v>0</v>
      </c>
      <c r="I39" s="553">
        <v>0</v>
      </c>
      <c r="J39" s="553">
        <v>0</v>
      </c>
      <c r="K39" s="553">
        <v>0</v>
      </c>
      <c r="L39" s="553">
        <v>0</v>
      </c>
      <c r="M39" s="553">
        <v>0</v>
      </c>
      <c r="N39" s="553">
        <v>0</v>
      </c>
      <c r="O39" s="553">
        <v>0</v>
      </c>
      <c r="P39" s="553">
        <v>0</v>
      </c>
    </row>
    <row r="40" spans="1:16" s="557" customFormat="1" ht="17.25" customHeight="1">
      <c r="A40" s="552">
        <v>31</v>
      </c>
      <c r="B40" s="460" t="s">
        <v>905</v>
      </c>
      <c r="C40" s="553">
        <v>0</v>
      </c>
      <c r="D40" s="553">
        <v>0</v>
      </c>
      <c r="E40" s="553">
        <v>0</v>
      </c>
      <c r="F40" s="553">
        <v>0</v>
      </c>
      <c r="G40" s="553">
        <v>0</v>
      </c>
      <c r="H40" s="553">
        <v>0</v>
      </c>
      <c r="I40" s="553">
        <v>0</v>
      </c>
      <c r="J40" s="553">
        <v>0</v>
      </c>
      <c r="K40" s="553">
        <v>0</v>
      </c>
      <c r="L40" s="553">
        <v>0</v>
      </c>
      <c r="M40" s="553">
        <v>0</v>
      </c>
      <c r="N40" s="553">
        <v>0</v>
      </c>
      <c r="O40" s="553">
        <v>0</v>
      </c>
      <c r="P40" s="553">
        <v>0</v>
      </c>
    </row>
    <row r="41" spans="1:16" s="557" customFormat="1" ht="17.25" customHeight="1">
      <c r="A41" s="552">
        <v>32</v>
      </c>
      <c r="B41" s="460" t="s">
        <v>906</v>
      </c>
      <c r="C41" s="553">
        <v>0</v>
      </c>
      <c r="D41" s="553">
        <v>0</v>
      </c>
      <c r="E41" s="553">
        <v>0</v>
      </c>
      <c r="F41" s="553">
        <v>0</v>
      </c>
      <c r="G41" s="553">
        <v>0</v>
      </c>
      <c r="H41" s="553">
        <v>0</v>
      </c>
      <c r="I41" s="553">
        <v>0</v>
      </c>
      <c r="J41" s="553">
        <v>0</v>
      </c>
      <c r="K41" s="553">
        <v>0</v>
      </c>
      <c r="L41" s="553">
        <v>0</v>
      </c>
      <c r="M41" s="553">
        <v>0</v>
      </c>
      <c r="N41" s="553">
        <v>0</v>
      </c>
      <c r="O41" s="553">
        <v>0</v>
      </c>
      <c r="P41" s="553">
        <v>0</v>
      </c>
    </row>
    <row r="42" spans="1:16" s="557" customFormat="1" ht="17.25" customHeight="1">
      <c r="A42" s="552">
        <v>33</v>
      </c>
      <c r="B42" s="460" t="s">
        <v>907</v>
      </c>
      <c r="C42" s="553">
        <v>0</v>
      </c>
      <c r="D42" s="553">
        <v>0</v>
      </c>
      <c r="E42" s="553">
        <v>0</v>
      </c>
      <c r="F42" s="553">
        <v>0</v>
      </c>
      <c r="G42" s="553">
        <v>0</v>
      </c>
      <c r="H42" s="553">
        <v>0</v>
      </c>
      <c r="I42" s="553">
        <v>0</v>
      </c>
      <c r="J42" s="553">
        <v>0</v>
      </c>
      <c r="K42" s="553">
        <v>0</v>
      </c>
      <c r="L42" s="553">
        <v>0</v>
      </c>
      <c r="M42" s="553">
        <v>0</v>
      </c>
      <c r="N42" s="553">
        <v>0</v>
      </c>
      <c r="O42" s="553">
        <v>0</v>
      </c>
      <c r="P42" s="553">
        <v>0</v>
      </c>
    </row>
    <row r="43" spans="1:16" s="557" customFormat="1" ht="17.25" customHeight="1">
      <c r="A43" s="552">
        <v>34</v>
      </c>
      <c r="B43" s="460" t="s">
        <v>908</v>
      </c>
      <c r="C43" s="553">
        <v>0</v>
      </c>
      <c r="D43" s="553">
        <v>0</v>
      </c>
      <c r="E43" s="553">
        <v>0</v>
      </c>
      <c r="F43" s="553">
        <v>0</v>
      </c>
      <c r="G43" s="553">
        <v>0</v>
      </c>
      <c r="H43" s="553">
        <v>0</v>
      </c>
      <c r="I43" s="553">
        <v>0</v>
      </c>
      <c r="J43" s="553">
        <v>0</v>
      </c>
      <c r="K43" s="553">
        <v>0</v>
      </c>
      <c r="L43" s="553">
        <v>0</v>
      </c>
      <c r="M43" s="553">
        <v>0</v>
      </c>
      <c r="N43" s="553">
        <v>0</v>
      </c>
      <c r="O43" s="553">
        <v>0</v>
      </c>
      <c r="P43" s="553">
        <v>0</v>
      </c>
    </row>
    <row r="44" spans="1:16" s="557" customFormat="1" ht="17.25" customHeight="1">
      <c r="A44" s="552">
        <v>35</v>
      </c>
      <c r="B44" s="460" t="s">
        <v>909</v>
      </c>
      <c r="C44" s="553">
        <v>0</v>
      </c>
      <c r="D44" s="553">
        <v>0</v>
      </c>
      <c r="E44" s="553">
        <v>0</v>
      </c>
      <c r="F44" s="553">
        <v>0</v>
      </c>
      <c r="G44" s="553">
        <v>0</v>
      </c>
      <c r="H44" s="553">
        <v>0</v>
      </c>
      <c r="I44" s="553">
        <v>0</v>
      </c>
      <c r="J44" s="553">
        <v>0</v>
      </c>
      <c r="K44" s="553">
        <v>0</v>
      </c>
      <c r="L44" s="553">
        <v>0</v>
      </c>
      <c r="M44" s="553">
        <v>0</v>
      </c>
      <c r="N44" s="553">
        <v>0</v>
      </c>
      <c r="O44" s="553">
        <v>0</v>
      </c>
      <c r="P44" s="553">
        <v>0</v>
      </c>
    </row>
    <row r="45" spans="1:16" s="557" customFormat="1" ht="17.25" customHeight="1">
      <c r="A45" s="552">
        <v>36</v>
      </c>
      <c r="B45" s="460" t="s">
        <v>910</v>
      </c>
      <c r="C45" s="553">
        <v>0</v>
      </c>
      <c r="D45" s="553">
        <v>0</v>
      </c>
      <c r="E45" s="553">
        <v>0</v>
      </c>
      <c r="F45" s="553">
        <v>0</v>
      </c>
      <c r="G45" s="553">
        <v>0</v>
      </c>
      <c r="H45" s="553">
        <v>0</v>
      </c>
      <c r="I45" s="553">
        <v>0</v>
      </c>
      <c r="J45" s="553">
        <v>0</v>
      </c>
      <c r="K45" s="553">
        <v>0</v>
      </c>
      <c r="L45" s="553">
        <v>0</v>
      </c>
      <c r="M45" s="553">
        <v>0</v>
      </c>
      <c r="N45" s="553">
        <v>0</v>
      </c>
      <c r="O45" s="553">
        <v>0</v>
      </c>
      <c r="P45" s="553">
        <v>0</v>
      </c>
    </row>
    <row r="46" spans="1:16" s="557" customFormat="1" ht="17.25" customHeight="1">
      <c r="A46" s="552">
        <v>37</v>
      </c>
      <c r="B46" s="460" t="s">
        <v>911</v>
      </c>
      <c r="C46" s="553">
        <v>0</v>
      </c>
      <c r="D46" s="553">
        <v>0</v>
      </c>
      <c r="E46" s="553">
        <v>0</v>
      </c>
      <c r="F46" s="553">
        <v>0</v>
      </c>
      <c r="G46" s="553">
        <v>0</v>
      </c>
      <c r="H46" s="553">
        <v>0</v>
      </c>
      <c r="I46" s="553">
        <v>0</v>
      </c>
      <c r="J46" s="553">
        <v>0</v>
      </c>
      <c r="K46" s="553">
        <v>0</v>
      </c>
      <c r="L46" s="553">
        <v>0</v>
      </c>
      <c r="M46" s="553">
        <v>0</v>
      </c>
      <c r="N46" s="553">
        <v>0</v>
      </c>
      <c r="O46" s="553">
        <v>0</v>
      </c>
      <c r="P46" s="553">
        <v>0</v>
      </c>
    </row>
    <row r="47" spans="1:16" s="557" customFormat="1" ht="17.25" customHeight="1">
      <c r="A47" s="552">
        <v>38</v>
      </c>
      <c r="B47" s="460" t="s">
        <v>912</v>
      </c>
      <c r="C47" s="553">
        <v>0</v>
      </c>
      <c r="D47" s="553">
        <v>0</v>
      </c>
      <c r="E47" s="553">
        <v>0</v>
      </c>
      <c r="F47" s="553">
        <v>0</v>
      </c>
      <c r="G47" s="553">
        <v>0</v>
      </c>
      <c r="H47" s="553">
        <v>0</v>
      </c>
      <c r="I47" s="553">
        <v>0</v>
      </c>
      <c r="J47" s="553">
        <v>0</v>
      </c>
      <c r="K47" s="553">
        <v>0</v>
      </c>
      <c r="L47" s="553">
        <v>0</v>
      </c>
      <c r="M47" s="553">
        <v>0</v>
      </c>
      <c r="N47" s="553">
        <v>0</v>
      </c>
      <c r="O47" s="553">
        <v>0</v>
      </c>
      <c r="P47" s="553">
        <v>0</v>
      </c>
    </row>
    <row r="48" spans="1:16" s="557" customFormat="1" ht="17.25" customHeight="1">
      <c r="A48" s="552">
        <v>39</v>
      </c>
      <c r="B48" s="460" t="s">
        <v>913</v>
      </c>
      <c r="C48" s="553">
        <v>0</v>
      </c>
      <c r="D48" s="553">
        <v>0</v>
      </c>
      <c r="E48" s="553">
        <v>0</v>
      </c>
      <c r="F48" s="553">
        <v>0</v>
      </c>
      <c r="G48" s="553">
        <v>0</v>
      </c>
      <c r="H48" s="553">
        <v>0</v>
      </c>
      <c r="I48" s="553">
        <v>0</v>
      </c>
      <c r="J48" s="553">
        <v>0</v>
      </c>
      <c r="K48" s="553">
        <v>0</v>
      </c>
      <c r="L48" s="553">
        <v>0</v>
      </c>
      <c r="M48" s="553">
        <v>0</v>
      </c>
      <c r="N48" s="553">
        <v>0</v>
      </c>
      <c r="O48" s="553">
        <v>0</v>
      </c>
      <c r="P48" s="553">
        <v>0</v>
      </c>
    </row>
    <row r="49" spans="1:16" s="557" customFormat="1" ht="17.25" customHeight="1">
      <c r="A49" s="552">
        <v>40</v>
      </c>
      <c r="B49" s="460" t="s">
        <v>914</v>
      </c>
      <c r="C49" s="553">
        <v>0</v>
      </c>
      <c r="D49" s="553">
        <v>0</v>
      </c>
      <c r="E49" s="553">
        <v>0</v>
      </c>
      <c r="F49" s="553">
        <v>0</v>
      </c>
      <c r="G49" s="553">
        <v>0</v>
      </c>
      <c r="H49" s="553">
        <v>0</v>
      </c>
      <c r="I49" s="553">
        <v>0</v>
      </c>
      <c r="J49" s="553">
        <v>0</v>
      </c>
      <c r="K49" s="553">
        <v>0</v>
      </c>
      <c r="L49" s="553">
        <v>0</v>
      </c>
      <c r="M49" s="553">
        <v>0</v>
      </c>
      <c r="N49" s="553">
        <v>0</v>
      </c>
      <c r="O49" s="553">
        <v>0</v>
      </c>
      <c r="P49" s="553">
        <v>0</v>
      </c>
    </row>
    <row r="50" spans="1:16" s="557" customFormat="1" ht="17.25" customHeight="1">
      <c r="A50" s="552">
        <v>41</v>
      </c>
      <c r="B50" s="460" t="s">
        <v>915</v>
      </c>
      <c r="C50" s="553">
        <v>0</v>
      </c>
      <c r="D50" s="553">
        <v>0</v>
      </c>
      <c r="E50" s="553">
        <v>0</v>
      </c>
      <c r="F50" s="553">
        <v>0</v>
      </c>
      <c r="G50" s="553">
        <v>0</v>
      </c>
      <c r="H50" s="553">
        <v>0</v>
      </c>
      <c r="I50" s="553">
        <v>0</v>
      </c>
      <c r="J50" s="553">
        <v>0</v>
      </c>
      <c r="K50" s="553">
        <v>0</v>
      </c>
      <c r="L50" s="553">
        <v>0</v>
      </c>
      <c r="M50" s="553">
        <v>0</v>
      </c>
      <c r="N50" s="553">
        <v>0</v>
      </c>
      <c r="O50" s="553">
        <v>0</v>
      </c>
      <c r="P50" s="553">
        <v>0</v>
      </c>
    </row>
    <row r="51" spans="1:16" s="557" customFormat="1" ht="17.25" customHeight="1">
      <c r="A51" s="552">
        <v>42</v>
      </c>
      <c r="B51" s="460" t="s">
        <v>916</v>
      </c>
      <c r="C51" s="553">
        <v>0</v>
      </c>
      <c r="D51" s="553">
        <v>0</v>
      </c>
      <c r="E51" s="553">
        <v>0</v>
      </c>
      <c r="F51" s="553">
        <v>0</v>
      </c>
      <c r="G51" s="553">
        <v>0</v>
      </c>
      <c r="H51" s="553">
        <v>0</v>
      </c>
      <c r="I51" s="553">
        <v>0</v>
      </c>
      <c r="J51" s="553">
        <v>0</v>
      </c>
      <c r="K51" s="553">
        <v>0</v>
      </c>
      <c r="L51" s="553">
        <v>0</v>
      </c>
      <c r="M51" s="553">
        <v>0</v>
      </c>
      <c r="N51" s="553">
        <v>0</v>
      </c>
      <c r="O51" s="553">
        <v>0</v>
      </c>
      <c r="P51" s="553">
        <v>0</v>
      </c>
    </row>
    <row r="52" spans="1:16" s="557" customFormat="1" ht="17.25" customHeight="1">
      <c r="A52" s="552">
        <v>43</v>
      </c>
      <c r="B52" s="460" t="s">
        <v>917</v>
      </c>
      <c r="C52" s="553">
        <v>0</v>
      </c>
      <c r="D52" s="553">
        <v>0</v>
      </c>
      <c r="E52" s="553">
        <v>0</v>
      </c>
      <c r="F52" s="553">
        <v>0</v>
      </c>
      <c r="G52" s="553">
        <v>0</v>
      </c>
      <c r="H52" s="553">
        <v>0</v>
      </c>
      <c r="I52" s="553">
        <v>0</v>
      </c>
      <c r="J52" s="553">
        <v>0</v>
      </c>
      <c r="K52" s="553">
        <v>0</v>
      </c>
      <c r="L52" s="553">
        <v>0</v>
      </c>
      <c r="M52" s="553">
        <v>0</v>
      </c>
      <c r="N52" s="553">
        <v>0</v>
      </c>
      <c r="O52" s="553">
        <v>0</v>
      </c>
      <c r="P52" s="553">
        <v>0</v>
      </c>
    </row>
    <row r="53" spans="1:16" s="557" customFormat="1" ht="17.25" customHeight="1">
      <c r="A53" s="552">
        <v>44</v>
      </c>
      <c r="B53" s="460" t="s">
        <v>918</v>
      </c>
      <c r="C53" s="553">
        <v>0</v>
      </c>
      <c r="D53" s="553">
        <v>0</v>
      </c>
      <c r="E53" s="553">
        <v>0</v>
      </c>
      <c r="F53" s="553">
        <v>0</v>
      </c>
      <c r="G53" s="553">
        <v>0</v>
      </c>
      <c r="H53" s="553">
        <v>0</v>
      </c>
      <c r="I53" s="553">
        <v>0</v>
      </c>
      <c r="J53" s="553">
        <v>0</v>
      </c>
      <c r="K53" s="553">
        <v>0</v>
      </c>
      <c r="L53" s="553">
        <v>0</v>
      </c>
      <c r="M53" s="553">
        <v>0</v>
      </c>
      <c r="N53" s="553">
        <v>0</v>
      </c>
      <c r="O53" s="553">
        <v>0</v>
      </c>
      <c r="P53" s="553">
        <v>0</v>
      </c>
    </row>
    <row r="54" spans="1:16" s="557" customFormat="1" ht="17.25" customHeight="1">
      <c r="A54" s="552">
        <v>45</v>
      </c>
      <c r="B54" s="460" t="s">
        <v>919</v>
      </c>
      <c r="C54" s="553">
        <v>0</v>
      </c>
      <c r="D54" s="553">
        <v>0</v>
      </c>
      <c r="E54" s="553">
        <v>0</v>
      </c>
      <c r="F54" s="553">
        <v>0</v>
      </c>
      <c r="G54" s="553">
        <v>0</v>
      </c>
      <c r="H54" s="553">
        <v>0</v>
      </c>
      <c r="I54" s="553">
        <v>0</v>
      </c>
      <c r="J54" s="553">
        <v>0</v>
      </c>
      <c r="K54" s="553">
        <v>0</v>
      </c>
      <c r="L54" s="553">
        <v>0</v>
      </c>
      <c r="M54" s="553">
        <v>0</v>
      </c>
      <c r="N54" s="553">
        <v>0</v>
      </c>
      <c r="O54" s="553">
        <v>0</v>
      </c>
      <c r="P54" s="553">
        <v>0</v>
      </c>
    </row>
    <row r="55" spans="1:16" s="557" customFormat="1" ht="17.25" customHeight="1">
      <c r="A55" s="552">
        <v>46</v>
      </c>
      <c r="B55" s="460" t="s">
        <v>920</v>
      </c>
      <c r="C55" s="553">
        <v>0</v>
      </c>
      <c r="D55" s="553">
        <v>0</v>
      </c>
      <c r="E55" s="553">
        <v>0</v>
      </c>
      <c r="F55" s="553">
        <v>0</v>
      </c>
      <c r="G55" s="553">
        <v>0</v>
      </c>
      <c r="H55" s="553">
        <v>0</v>
      </c>
      <c r="I55" s="553">
        <v>0</v>
      </c>
      <c r="J55" s="553">
        <v>0</v>
      </c>
      <c r="K55" s="553">
        <v>0</v>
      </c>
      <c r="L55" s="553">
        <v>0</v>
      </c>
      <c r="M55" s="553">
        <v>0</v>
      </c>
      <c r="N55" s="553">
        <v>0</v>
      </c>
      <c r="O55" s="553">
        <v>0</v>
      </c>
      <c r="P55" s="553">
        <v>0</v>
      </c>
    </row>
    <row r="56" spans="1:16" s="557" customFormat="1" ht="17.25" customHeight="1">
      <c r="A56" s="552">
        <v>47</v>
      </c>
      <c r="B56" s="460" t="s">
        <v>921</v>
      </c>
      <c r="C56" s="553">
        <v>0</v>
      </c>
      <c r="D56" s="553">
        <v>0</v>
      </c>
      <c r="E56" s="553">
        <v>0</v>
      </c>
      <c r="F56" s="553">
        <v>0</v>
      </c>
      <c r="G56" s="553">
        <v>0</v>
      </c>
      <c r="H56" s="553">
        <v>0</v>
      </c>
      <c r="I56" s="553">
        <v>0</v>
      </c>
      <c r="J56" s="553">
        <v>0</v>
      </c>
      <c r="K56" s="553">
        <v>0</v>
      </c>
      <c r="L56" s="553">
        <v>0</v>
      </c>
      <c r="M56" s="553">
        <v>0</v>
      </c>
      <c r="N56" s="553">
        <v>0</v>
      </c>
      <c r="O56" s="553">
        <v>0</v>
      </c>
      <c r="P56" s="553">
        <v>0</v>
      </c>
    </row>
    <row r="57" spans="1:16" s="557" customFormat="1" ht="17.25" customHeight="1">
      <c r="A57" s="552">
        <v>48</v>
      </c>
      <c r="B57" s="460" t="s">
        <v>922</v>
      </c>
      <c r="C57" s="553">
        <v>0</v>
      </c>
      <c r="D57" s="553">
        <v>0</v>
      </c>
      <c r="E57" s="553">
        <v>0</v>
      </c>
      <c r="F57" s="553">
        <v>0</v>
      </c>
      <c r="G57" s="553">
        <v>0</v>
      </c>
      <c r="H57" s="553">
        <v>0</v>
      </c>
      <c r="I57" s="553">
        <v>0</v>
      </c>
      <c r="J57" s="553">
        <v>0</v>
      </c>
      <c r="K57" s="553">
        <v>0</v>
      </c>
      <c r="L57" s="553">
        <v>0</v>
      </c>
      <c r="M57" s="553">
        <v>0</v>
      </c>
      <c r="N57" s="553">
        <v>0</v>
      </c>
      <c r="O57" s="553">
        <v>0</v>
      </c>
      <c r="P57" s="553">
        <v>0</v>
      </c>
    </row>
    <row r="58" spans="1:16" s="557" customFormat="1" ht="17.25" customHeight="1">
      <c r="A58" s="552">
        <v>49</v>
      </c>
      <c r="B58" s="460" t="s">
        <v>923</v>
      </c>
      <c r="C58" s="553">
        <v>0</v>
      </c>
      <c r="D58" s="553">
        <v>0</v>
      </c>
      <c r="E58" s="553">
        <v>0</v>
      </c>
      <c r="F58" s="553">
        <v>0</v>
      </c>
      <c r="G58" s="553">
        <v>0</v>
      </c>
      <c r="H58" s="553">
        <v>0</v>
      </c>
      <c r="I58" s="553">
        <v>0</v>
      </c>
      <c r="J58" s="553">
        <v>0</v>
      </c>
      <c r="K58" s="553">
        <v>0</v>
      </c>
      <c r="L58" s="553">
        <v>0</v>
      </c>
      <c r="M58" s="553">
        <v>0</v>
      </c>
      <c r="N58" s="553">
        <v>0</v>
      </c>
      <c r="O58" s="553">
        <v>0</v>
      </c>
      <c r="P58" s="553">
        <v>0</v>
      </c>
    </row>
    <row r="59" spans="1:16" s="557" customFormat="1" ht="17.25" customHeight="1">
      <c r="A59" s="552">
        <v>50</v>
      </c>
      <c r="B59" s="460" t="s">
        <v>924</v>
      </c>
      <c r="C59" s="553">
        <v>0</v>
      </c>
      <c r="D59" s="553">
        <v>0</v>
      </c>
      <c r="E59" s="553">
        <v>0</v>
      </c>
      <c r="F59" s="553">
        <v>0</v>
      </c>
      <c r="G59" s="553">
        <v>0</v>
      </c>
      <c r="H59" s="553">
        <v>0</v>
      </c>
      <c r="I59" s="553">
        <v>0</v>
      </c>
      <c r="J59" s="553">
        <v>0</v>
      </c>
      <c r="K59" s="553">
        <v>0</v>
      </c>
      <c r="L59" s="553">
        <v>0</v>
      </c>
      <c r="M59" s="553">
        <v>0</v>
      </c>
      <c r="N59" s="553">
        <v>0</v>
      </c>
      <c r="O59" s="553">
        <v>0</v>
      </c>
      <c r="P59" s="553">
        <v>0</v>
      </c>
    </row>
    <row r="60" spans="1:16" s="557" customFormat="1" ht="17.25" customHeight="1">
      <c r="A60" s="552">
        <v>51</v>
      </c>
      <c r="B60" s="460" t="s">
        <v>925</v>
      </c>
      <c r="C60" s="553">
        <v>0</v>
      </c>
      <c r="D60" s="553">
        <v>0</v>
      </c>
      <c r="E60" s="553">
        <v>0</v>
      </c>
      <c r="F60" s="553">
        <v>0</v>
      </c>
      <c r="G60" s="553">
        <v>0</v>
      </c>
      <c r="H60" s="553">
        <v>0</v>
      </c>
      <c r="I60" s="553">
        <v>0</v>
      </c>
      <c r="J60" s="553">
        <v>0</v>
      </c>
      <c r="K60" s="553">
        <v>0</v>
      </c>
      <c r="L60" s="553">
        <v>0</v>
      </c>
      <c r="M60" s="553">
        <v>0</v>
      </c>
      <c r="N60" s="553">
        <v>0</v>
      </c>
      <c r="O60" s="553">
        <v>0</v>
      </c>
      <c r="P60" s="553">
        <v>0</v>
      </c>
    </row>
    <row r="61" spans="1:16" s="557" customFormat="1" ht="17.25" customHeight="1">
      <c r="A61" s="552" t="s">
        <v>19</v>
      </c>
      <c r="B61" s="555"/>
      <c r="C61" s="553">
        <v>0</v>
      </c>
      <c r="D61" s="553">
        <v>0</v>
      </c>
      <c r="E61" s="553">
        <v>0</v>
      </c>
      <c r="F61" s="553">
        <v>0</v>
      </c>
      <c r="G61" s="553">
        <v>0</v>
      </c>
      <c r="H61" s="553">
        <v>0</v>
      </c>
      <c r="I61" s="553">
        <v>0</v>
      </c>
      <c r="J61" s="553">
        <v>0</v>
      </c>
      <c r="K61" s="553">
        <v>0</v>
      </c>
      <c r="L61" s="553">
        <v>0</v>
      </c>
      <c r="M61" s="553">
        <v>0</v>
      </c>
      <c r="N61" s="553">
        <v>0</v>
      </c>
      <c r="O61" s="553">
        <v>0</v>
      </c>
      <c r="P61" s="553">
        <v>0</v>
      </c>
    </row>
    <row r="62" spans="1:16">
      <c r="A62" s="190"/>
      <c r="B62" s="190"/>
      <c r="C62" s="190"/>
      <c r="D62" s="190"/>
      <c r="E62" s="187"/>
      <c r="F62" s="187"/>
      <c r="G62" s="187"/>
      <c r="H62" s="187"/>
      <c r="I62" s="187"/>
      <c r="J62" s="187"/>
      <c r="K62" s="187"/>
      <c r="L62" s="187"/>
      <c r="M62" s="187"/>
      <c r="N62" s="187"/>
    </row>
    <row r="63" spans="1:16">
      <c r="A63" s="191"/>
      <c r="B63" s="192"/>
      <c r="C63" s="192"/>
      <c r="D63" s="190"/>
      <c r="E63" s="187"/>
      <c r="F63" s="187"/>
      <c r="G63" s="187"/>
      <c r="H63" s="187"/>
      <c r="I63" s="187"/>
      <c r="J63" s="187"/>
      <c r="K63" s="187"/>
      <c r="L63" s="187"/>
      <c r="M63" s="187"/>
      <c r="N63" s="187"/>
    </row>
    <row r="64" spans="1:16">
      <c r="A64" s="193"/>
      <c r="B64" s="193"/>
      <c r="C64" s="193"/>
      <c r="E64" s="187"/>
      <c r="F64" s="187"/>
      <c r="G64" s="187"/>
      <c r="H64" s="187"/>
      <c r="I64" s="187"/>
      <c r="J64" s="187"/>
      <c r="K64" s="187"/>
      <c r="L64" s="187"/>
      <c r="M64" s="187"/>
      <c r="N64" s="187"/>
    </row>
    <row r="65" spans="1:14">
      <c r="A65" s="193"/>
      <c r="B65" s="193"/>
      <c r="C65" s="193"/>
      <c r="E65" s="187"/>
      <c r="F65" s="187"/>
      <c r="G65" s="187"/>
      <c r="H65" s="187"/>
      <c r="I65" s="187"/>
      <c r="J65" s="187"/>
      <c r="K65" s="187"/>
      <c r="L65" s="187"/>
      <c r="M65" s="187"/>
      <c r="N65" s="187"/>
    </row>
    <row r="66" spans="1:14">
      <c r="A66" s="193"/>
      <c r="B66" s="193"/>
      <c r="C66" s="193"/>
      <c r="E66" s="187"/>
      <c r="F66" s="187"/>
      <c r="G66" s="187"/>
      <c r="H66" s="187"/>
      <c r="I66" s="187"/>
      <c r="J66" s="187"/>
      <c r="K66" s="187"/>
      <c r="L66" s="187"/>
      <c r="M66" s="187"/>
      <c r="N66" s="187"/>
    </row>
    <row r="67" spans="1:14">
      <c r="A67" s="193"/>
      <c r="B67" s="193"/>
      <c r="C67" s="193"/>
      <c r="E67" s="187"/>
      <c r="F67" s="187"/>
      <c r="G67" s="187"/>
      <c r="H67" s="187"/>
      <c r="I67" s="187"/>
      <c r="J67" s="187"/>
      <c r="K67" s="187"/>
      <c r="L67" s="187"/>
      <c r="M67" s="187"/>
      <c r="N67" s="187"/>
    </row>
    <row r="68" spans="1:14">
      <c r="A68" s="193" t="s">
        <v>12</v>
      </c>
      <c r="D68" s="193"/>
      <c r="E68" s="187"/>
      <c r="F68" s="193"/>
      <c r="G68" s="193"/>
      <c r="H68" s="193"/>
      <c r="I68" s="193"/>
      <c r="J68" s="193"/>
      <c r="K68" s="193"/>
      <c r="L68" s="193" t="s">
        <v>702</v>
      </c>
      <c r="M68" s="193"/>
      <c r="N68" s="193"/>
    </row>
    <row r="69" spans="1:14" ht="12.75" customHeight="1">
      <c r="E69" s="193"/>
      <c r="F69" s="1329" t="s">
        <v>14</v>
      </c>
      <c r="G69" s="1329"/>
      <c r="H69" s="1329"/>
      <c r="I69" s="1329"/>
      <c r="J69" s="1329"/>
      <c r="K69" s="1329"/>
      <c r="L69" s="1329"/>
      <c r="M69" s="1329"/>
      <c r="N69" s="1329"/>
    </row>
    <row r="70" spans="1:14" ht="12.75" customHeight="1">
      <c r="E70" s="1329" t="s">
        <v>88</v>
      </c>
      <c r="F70" s="1329"/>
      <c r="G70" s="1329"/>
      <c r="H70" s="1329"/>
      <c r="I70" s="1329"/>
      <c r="J70" s="1329"/>
      <c r="K70" s="1329"/>
      <c r="L70" s="1329"/>
      <c r="M70" s="1329"/>
      <c r="N70" s="1329"/>
    </row>
    <row r="71" spans="1:14">
      <c r="A71" s="193"/>
      <c r="B71" s="193"/>
      <c r="E71" s="187"/>
      <c r="F71" s="193"/>
      <c r="G71" s="193"/>
      <c r="H71" s="193"/>
      <c r="I71" s="193"/>
      <c r="J71" s="193"/>
      <c r="K71" s="193"/>
      <c r="L71" s="193" t="s">
        <v>697</v>
      </c>
      <c r="M71" s="193"/>
      <c r="N71" s="193"/>
    </row>
    <row r="73" spans="1:14">
      <c r="A73" s="1330"/>
      <c r="B73" s="1330"/>
      <c r="C73" s="1330"/>
      <c r="D73" s="1330"/>
      <c r="E73" s="1330"/>
      <c r="F73" s="1330"/>
      <c r="G73" s="1330"/>
      <c r="H73" s="1330"/>
      <c r="I73" s="1330"/>
      <c r="J73" s="1330"/>
      <c r="K73" s="1330"/>
      <c r="L73" s="1330"/>
      <c r="M73" s="1330"/>
      <c r="N73" s="1330"/>
    </row>
  </sheetData>
  <mergeCells count="17">
    <mergeCell ref="O7:P7"/>
    <mergeCell ref="F69:N69"/>
    <mergeCell ref="E70:N70"/>
    <mergeCell ref="A73:N73"/>
    <mergeCell ref="H6:N6"/>
    <mergeCell ref="A7:A8"/>
    <mergeCell ref="B7:B8"/>
    <mergeCell ref="C7:C8"/>
    <mergeCell ref="D7:D8"/>
    <mergeCell ref="E7:H7"/>
    <mergeCell ref="I7:N7"/>
    <mergeCell ref="A5:N5"/>
    <mergeCell ref="D1:E1"/>
    <mergeCell ref="M1:N1"/>
    <mergeCell ref="A2:N2"/>
    <mergeCell ref="A3:N3"/>
    <mergeCell ref="A4:P4"/>
  </mergeCells>
  <printOptions horizontalCentered="1"/>
  <pageMargins left="0.19" right="0.37" top="0.23622047244094499" bottom="0" header="0.19" footer="0.21"/>
  <pageSetup paperSize="9" scale="8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S70"/>
  <sheetViews>
    <sheetView view="pageBreakPreview" topLeftCell="A55" zoomScaleSheetLayoutView="100" workbookViewId="0">
      <selection activeCell="H75" sqref="H75:H77"/>
    </sheetView>
  </sheetViews>
  <sheetFormatPr defaultColWidth="9.140625" defaultRowHeight="15"/>
  <cols>
    <col min="1" max="1" width="7.140625" style="846" customWidth="1"/>
    <col min="2" max="2" width="12.85546875" style="846" customWidth="1"/>
    <col min="3" max="4" width="8.5703125" style="846" customWidth="1"/>
    <col min="5" max="5" width="8.7109375" style="846" customWidth="1"/>
    <col min="6" max="6" width="8.5703125" style="846" customWidth="1"/>
    <col min="7" max="7" width="9.7109375" style="846" customWidth="1"/>
    <col min="8" max="8" width="10.28515625" style="846" customWidth="1"/>
    <col min="9" max="9" width="9.7109375" style="846" customWidth="1"/>
    <col min="10" max="10" width="9.28515625" style="846" customWidth="1"/>
    <col min="11" max="11" width="7" style="846" customWidth="1"/>
    <col min="12" max="12" width="7.28515625" style="846" customWidth="1"/>
    <col min="13" max="13" width="7.42578125" style="846" customWidth="1"/>
    <col min="14" max="14" width="7.85546875" style="846" customWidth="1"/>
    <col min="15" max="15" width="11.42578125" style="846" customWidth="1"/>
    <col min="16" max="16" width="12.28515625" style="846" customWidth="1"/>
    <col min="17" max="17" width="11.5703125" style="846" customWidth="1"/>
    <col min="18" max="18" width="16" style="846" customWidth="1"/>
    <col min="19" max="19" width="9" style="846" customWidth="1"/>
    <col min="20" max="20" width="9.140625" style="846" hidden="1" customWidth="1"/>
    <col min="21" max="22" width="9.140625" style="846"/>
    <col min="23" max="23" width="32.5703125" style="846" customWidth="1"/>
    <col min="24" max="16384" width="9.140625" style="846"/>
  </cols>
  <sheetData>
    <row r="1" spans="1:21" s="358" customFormat="1" ht="15.75">
      <c r="G1" s="1343" t="s">
        <v>0</v>
      </c>
      <c r="H1" s="1343"/>
      <c r="I1" s="1343"/>
      <c r="J1" s="1343"/>
      <c r="K1" s="1343"/>
      <c r="L1" s="1343"/>
      <c r="M1" s="1343"/>
      <c r="N1" s="785"/>
      <c r="O1" s="785"/>
      <c r="R1" s="596" t="s">
        <v>528</v>
      </c>
      <c r="S1" s="596"/>
    </row>
    <row r="2" spans="1:21" s="358" customFormat="1" ht="20.25">
      <c r="B2" s="597"/>
      <c r="E2" s="1233" t="s">
        <v>734</v>
      </c>
      <c r="F2" s="1233"/>
      <c r="G2" s="1233"/>
      <c r="H2" s="1233"/>
      <c r="I2" s="1233"/>
      <c r="J2" s="1233"/>
      <c r="K2" s="1233"/>
      <c r="L2" s="1233"/>
      <c r="M2" s="1233"/>
      <c r="N2" s="1233"/>
      <c r="O2" s="1233"/>
    </row>
    <row r="3" spans="1:21" s="358" customFormat="1" ht="20.25">
      <c r="B3" s="786"/>
      <c r="C3" s="786"/>
      <c r="D3" s="786"/>
      <c r="E3" s="786"/>
      <c r="F3" s="786"/>
      <c r="G3" s="786"/>
      <c r="H3" s="786"/>
      <c r="I3" s="786"/>
      <c r="J3" s="786"/>
    </row>
    <row r="4" spans="1:21" ht="18">
      <c r="B4" s="1344" t="s">
        <v>747</v>
      </c>
      <c r="C4" s="1344"/>
      <c r="D4" s="1344"/>
      <c r="E4" s="1344"/>
      <c r="F4" s="1344"/>
      <c r="G4" s="1344"/>
      <c r="H4" s="1344"/>
      <c r="I4" s="1344"/>
      <c r="J4" s="1344"/>
      <c r="K4" s="1344"/>
      <c r="L4" s="1344"/>
      <c r="M4" s="1344"/>
      <c r="N4" s="1344"/>
      <c r="O4" s="1344"/>
      <c r="P4" s="1344"/>
      <c r="Q4" s="1344"/>
      <c r="R4" s="1344"/>
      <c r="S4" s="1344"/>
      <c r="T4" s="1344"/>
    </row>
    <row r="5" spans="1:21">
      <c r="C5" s="847"/>
      <c r="D5" s="847"/>
      <c r="E5" s="847"/>
      <c r="F5" s="847"/>
      <c r="G5" s="847"/>
      <c r="H5" s="847"/>
      <c r="M5" s="847"/>
      <c r="N5" s="847"/>
      <c r="O5" s="847"/>
      <c r="P5" s="847"/>
      <c r="Q5" s="847"/>
      <c r="R5" s="847"/>
      <c r="S5" s="847"/>
      <c r="T5" s="847"/>
    </row>
    <row r="6" spans="1:21">
      <c r="A6" s="1115" t="s">
        <v>162</v>
      </c>
      <c r="B6" s="1115"/>
    </row>
    <row r="7" spans="1:21">
      <c r="B7" s="848"/>
    </row>
    <row r="8" spans="1:21" s="849" customFormat="1" ht="40.5" customHeight="1">
      <c r="A8" s="1118" t="s">
        <v>2</v>
      </c>
      <c r="B8" s="1345" t="s">
        <v>3</v>
      </c>
      <c r="C8" s="1347" t="s">
        <v>239</v>
      </c>
      <c r="D8" s="1347"/>
      <c r="E8" s="1347"/>
      <c r="F8" s="1347"/>
      <c r="G8" s="1348" t="s">
        <v>866</v>
      </c>
      <c r="H8" s="1349"/>
      <c r="I8" s="1349"/>
      <c r="J8" s="1350"/>
      <c r="K8" s="1348" t="s">
        <v>208</v>
      </c>
      <c r="L8" s="1349"/>
      <c r="M8" s="1349"/>
      <c r="N8" s="1350"/>
      <c r="O8" s="1348" t="s">
        <v>109</v>
      </c>
      <c r="P8" s="1349"/>
      <c r="Q8" s="1349"/>
      <c r="R8" s="1351"/>
    </row>
    <row r="9" spans="1:21" s="853" customFormat="1" ht="25.5">
      <c r="A9" s="1118"/>
      <c r="B9" s="1346"/>
      <c r="C9" s="850" t="s">
        <v>95</v>
      </c>
      <c r="D9" s="850" t="s">
        <v>99</v>
      </c>
      <c r="E9" s="850" t="s">
        <v>100</v>
      </c>
      <c r="F9" s="850" t="s">
        <v>19</v>
      </c>
      <c r="G9" s="850" t="s">
        <v>95</v>
      </c>
      <c r="H9" s="850" t="s">
        <v>99</v>
      </c>
      <c r="I9" s="850" t="s">
        <v>100</v>
      </c>
      <c r="J9" s="850" t="s">
        <v>19</v>
      </c>
      <c r="K9" s="850" t="s">
        <v>95</v>
      </c>
      <c r="L9" s="850" t="s">
        <v>99</v>
      </c>
      <c r="M9" s="850" t="s">
        <v>100</v>
      </c>
      <c r="N9" s="850" t="s">
        <v>19</v>
      </c>
      <c r="O9" s="850" t="s">
        <v>141</v>
      </c>
      <c r="P9" s="850" t="s">
        <v>142</v>
      </c>
      <c r="Q9" s="851" t="s">
        <v>143</v>
      </c>
      <c r="R9" s="850" t="s">
        <v>144</v>
      </c>
      <c r="S9" s="852"/>
    </row>
    <row r="10" spans="1:21" s="856" customFormat="1" ht="12.75">
      <c r="A10" s="598">
        <v>1</v>
      </c>
      <c r="B10" s="854">
        <v>2</v>
      </c>
      <c r="C10" s="855">
        <v>3</v>
      </c>
      <c r="D10" s="855">
        <v>4</v>
      </c>
      <c r="E10" s="855">
        <v>5</v>
      </c>
      <c r="F10" s="855">
        <v>6</v>
      </c>
      <c r="G10" s="855">
        <v>7</v>
      </c>
      <c r="H10" s="855">
        <v>8</v>
      </c>
      <c r="I10" s="855">
        <v>9</v>
      </c>
      <c r="J10" s="855">
        <v>10</v>
      </c>
      <c r="K10" s="855">
        <v>11</v>
      </c>
      <c r="L10" s="855">
        <v>12</v>
      </c>
      <c r="M10" s="855">
        <v>13</v>
      </c>
      <c r="N10" s="855">
        <v>14</v>
      </c>
      <c r="O10" s="855">
        <v>15</v>
      </c>
      <c r="P10" s="855">
        <v>16</v>
      </c>
      <c r="Q10" s="855">
        <v>17</v>
      </c>
      <c r="R10" s="854">
        <v>18</v>
      </c>
    </row>
    <row r="11" spans="1:21" s="859" customFormat="1">
      <c r="A11" s="782">
        <v>1</v>
      </c>
      <c r="B11" s="351" t="s">
        <v>875</v>
      </c>
      <c r="C11" s="351">
        <v>936</v>
      </c>
      <c r="D11" s="857">
        <v>1</v>
      </c>
      <c r="E11" s="857">
        <v>0</v>
      </c>
      <c r="F11" s="857">
        <f t="shared" ref="F11:F61" si="0">C11+D11+E11</f>
        <v>937</v>
      </c>
      <c r="G11" s="857">
        <v>788</v>
      </c>
      <c r="H11" s="857">
        <v>0</v>
      </c>
      <c r="I11" s="857">
        <v>0</v>
      </c>
      <c r="J11" s="857">
        <f>G11+H11+I11</f>
        <v>788</v>
      </c>
      <c r="K11" s="857">
        <v>0</v>
      </c>
      <c r="L11" s="857">
        <v>0</v>
      </c>
      <c r="M11" s="857">
        <v>0</v>
      </c>
      <c r="N11" s="857">
        <f>K11+L11+M11</f>
        <v>0</v>
      </c>
      <c r="O11" s="857">
        <f t="shared" ref="O11:P42" si="1">C11-G11-K11</f>
        <v>148</v>
      </c>
      <c r="P11" s="857">
        <f t="shared" si="1"/>
        <v>1</v>
      </c>
      <c r="Q11" s="857">
        <f t="shared" ref="Q11:Q62" si="2">E11+I11+M11</f>
        <v>0</v>
      </c>
      <c r="R11" s="858">
        <f t="shared" ref="R11:R24" si="3">F11-J11-N11</f>
        <v>149</v>
      </c>
      <c r="S11" s="849"/>
      <c r="T11" s="849" t="s">
        <v>998</v>
      </c>
      <c r="U11" s="849"/>
    </row>
    <row r="12" spans="1:21" s="859" customFormat="1">
      <c r="A12" s="782">
        <v>2</v>
      </c>
      <c r="B12" s="355" t="s">
        <v>876</v>
      </c>
      <c r="C12" s="351">
        <v>2295</v>
      </c>
      <c r="D12" s="857">
        <v>7</v>
      </c>
      <c r="E12" s="857">
        <v>0</v>
      </c>
      <c r="F12" s="857">
        <f t="shared" si="0"/>
        <v>2302</v>
      </c>
      <c r="G12" s="857">
        <v>2258</v>
      </c>
      <c r="H12" s="857">
        <v>0</v>
      </c>
      <c r="I12" s="857">
        <v>0</v>
      </c>
      <c r="J12" s="857">
        <f t="shared" ref="J12:J62" si="4">G12+H12+I12</f>
        <v>2258</v>
      </c>
      <c r="K12" s="857">
        <v>0</v>
      </c>
      <c r="L12" s="857">
        <v>0</v>
      </c>
      <c r="M12" s="857">
        <v>0</v>
      </c>
      <c r="N12" s="857">
        <f t="shared" ref="N12:N62" si="5">K12+L12+M12</f>
        <v>0</v>
      </c>
      <c r="O12" s="857">
        <f t="shared" si="1"/>
        <v>37</v>
      </c>
      <c r="P12" s="857">
        <f t="shared" si="1"/>
        <v>7</v>
      </c>
      <c r="Q12" s="857">
        <f t="shared" si="2"/>
        <v>0</v>
      </c>
      <c r="R12" s="858">
        <f t="shared" si="3"/>
        <v>44</v>
      </c>
      <c r="S12" s="853"/>
      <c r="T12" s="853"/>
      <c r="U12" s="849"/>
    </row>
    <row r="13" spans="1:21" s="859" customFormat="1">
      <c r="A13" s="782">
        <v>3</v>
      </c>
      <c r="B13" s="355" t="s">
        <v>1020</v>
      </c>
      <c r="C13" s="351">
        <v>1551</v>
      </c>
      <c r="D13" s="857">
        <v>3</v>
      </c>
      <c r="E13" s="857">
        <v>0</v>
      </c>
      <c r="F13" s="857">
        <f t="shared" si="0"/>
        <v>1554</v>
      </c>
      <c r="G13" s="857">
        <v>1445</v>
      </c>
      <c r="H13" s="857">
        <v>0</v>
      </c>
      <c r="I13" s="857">
        <v>0</v>
      </c>
      <c r="J13" s="857">
        <f t="shared" si="4"/>
        <v>1445</v>
      </c>
      <c r="K13" s="857">
        <v>0</v>
      </c>
      <c r="L13" s="857">
        <v>0</v>
      </c>
      <c r="M13" s="857">
        <v>0</v>
      </c>
      <c r="N13" s="857">
        <f t="shared" si="5"/>
        <v>0</v>
      </c>
      <c r="O13" s="857">
        <f t="shared" si="1"/>
        <v>106</v>
      </c>
      <c r="P13" s="857">
        <f t="shared" si="1"/>
        <v>3</v>
      </c>
      <c r="Q13" s="857">
        <f t="shared" si="2"/>
        <v>0</v>
      </c>
      <c r="R13" s="858">
        <f t="shared" si="3"/>
        <v>109</v>
      </c>
      <c r="S13" s="856"/>
      <c r="T13" s="856"/>
      <c r="U13" s="849"/>
    </row>
    <row r="14" spans="1:21" s="859" customFormat="1">
      <c r="A14" s="782">
        <v>4</v>
      </c>
      <c r="B14" s="353" t="s">
        <v>878</v>
      </c>
      <c r="C14" s="351">
        <v>1499</v>
      </c>
      <c r="D14" s="857">
        <v>7</v>
      </c>
      <c r="E14" s="857">
        <v>0</v>
      </c>
      <c r="F14" s="857">
        <f t="shared" si="0"/>
        <v>1506</v>
      </c>
      <c r="G14" s="857">
        <v>1483</v>
      </c>
      <c r="H14" s="857">
        <v>0</v>
      </c>
      <c r="I14" s="857">
        <v>0</v>
      </c>
      <c r="J14" s="857">
        <f t="shared" si="4"/>
        <v>1483</v>
      </c>
      <c r="K14" s="857">
        <v>0</v>
      </c>
      <c r="L14" s="857">
        <v>0</v>
      </c>
      <c r="M14" s="857">
        <v>0</v>
      </c>
      <c r="N14" s="857">
        <f t="shared" si="5"/>
        <v>0</v>
      </c>
      <c r="O14" s="857">
        <f t="shared" si="1"/>
        <v>16</v>
      </c>
      <c r="P14" s="857">
        <f t="shared" si="1"/>
        <v>7</v>
      </c>
      <c r="Q14" s="857">
        <f t="shared" si="2"/>
        <v>0</v>
      </c>
      <c r="R14" s="858">
        <f t="shared" si="3"/>
        <v>23</v>
      </c>
      <c r="U14" s="849"/>
    </row>
    <row r="15" spans="1:21" s="859" customFormat="1">
      <c r="A15" s="782">
        <v>5</v>
      </c>
      <c r="B15" s="353" t="s">
        <v>879</v>
      </c>
      <c r="C15" s="351">
        <v>2983</v>
      </c>
      <c r="D15" s="857">
        <v>4</v>
      </c>
      <c r="E15" s="857">
        <v>0</v>
      </c>
      <c r="F15" s="857">
        <f t="shared" si="0"/>
        <v>2987</v>
      </c>
      <c r="G15" s="857">
        <v>2691</v>
      </c>
      <c r="H15" s="857">
        <v>0</v>
      </c>
      <c r="I15" s="857">
        <v>0</v>
      </c>
      <c r="J15" s="857">
        <f t="shared" si="4"/>
        <v>2691</v>
      </c>
      <c r="K15" s="857">
        <v>0</v>
      </c>
      <c r="L15" s="860">
        <v>0</v>
      </c>
      <c r="M15" s="860">
        <v>0</v>
      </c>
      <c r="N15" s="857">
        <f t="shared" si="5"/>
        <v>0</v>
      </c>
      <c r="O15" s="857">
        <f t="shared" si="1"/>
        <v>292</v>
      </c>
      <c r="P15" s="857">
        <f t="shared" si="1"/>
        <v>4</v>
      </c>
      <c r="Q15" s="857">
        <f t="shared" si="2"/>
        <v>0</v>
      </c>
      <c r="R15" s="858">
        <f t="shared" si="3"/>
        <v>296</v>
      </c>
      <c r="T15" s="859" t="s">
        <v>995</v>
      </c>
      <c r="U15" s="849"/>
    </row>
    <row r="16" spans="1:21" s="859" customFormat="1">
      <c r="A16" s="782">
        <v>6</v>
      </c>
      <c r="B16" s="599" t="s">
        <v>880</v>
      </c>
      <c r="C16" s="351">
        <v>2746</v>
      </c>
      <c r="D16" s="857">
        <v>3</v>
      </c>
      <c r="E16" s="857">
        <v>0</v>
      </c>
      <c r="F16" s="857">
        <f t="shared" si="0"/>
        <v>2749</v>
      </c>
      <c r="G16" s="857">
        <v>2850</v>
      </c>
      <c r="H16" s="857">
        <v>0</v>
      </c>
      <c r="I16" s="857">
        <v>0</v>
      </c>
      <c r="J16" s="857">
        <f t="shared" si="4"/>
        <v>2850</v>
      </c>
      <c r="K16" s="857">
        <v>0</v>
      </c>
      <c r="L16" s="857">
        <v>0</v>
      </c>
      <c r="M16" s="857">
        <v>0</v>
      </c>
      <c r="N16" s="857">
        <f t="shared" si="5"/>
        <v>0</v>
      </c>
      <c r="O16" s="857">
        <f t="shared" si="1"/>
        <v>-104</v>
      </c>
      <c r="P16" s="857">
        <f t="shared" si="1"/>
        <v>3</v>
      </c>
      <c r="Q16" s="857">
        <f t="shared" si="2"/>
        <v>0</v>
      </c>
      <c r="R16" s="858">
        <f t="shared" si="3"/>
        <v>-101</v>
      </c>
      <c r="U16" s="849"/>
    </row>
    <row r="17" spans="1:45" s="859" customFormat="1" ht="17.25" customHeight="1">
      <c r="A17" s="782">
        <v>7</v>
      </c>
      <c r="B17" s="599" t="s">
        <v>881</v>
      </c>
      <c r="C17" s="351">
        <v>2836</v>
      </c>
      <c r="D17" s="857">
        <v>15</v>
      </c>
      <c r="E17" s="857">
        <v>0</v>
      </c>
      <c r="F17" s="857">
        <f t="shared" si="0"/>
        <v>2851</v>
      </c>
      <c r="G17" s="857">
        <v>2891</v>
      </c>
      <c r="H17" s="857">
        <v>0</v>
      </c>
      <c r="I17" s="857">
        <v>0</v>
      </c>
      <c r="J17" s="857">
        <f t="shared" si="4"/>
        <v>2891</v>
      </c>
      <c r="K17" s="857">
        <v>0</v>
      </c>
      <c r="L17" s="857">
        <v>0</v>
      </c>
      <c r="M17" s="857">
        <v>0</v>
      </c>
      <c r="N17" s="857">
        <f t="shared" si="5"/>
        <v>0</v>
      </c>
      <c r="O17" s="857">
        <f t="shared" si="1"/>
        <v>-55</v>
      </c>
      <c r="P17" s="857">
        <f t="shared" si="1"/>
        <v>15</v>
      </c>
      <c r="Q17" s="857">
        <f t="shared" si="2"/>
        <v>0</v>
      </c>
      <c r="R17" s="858">
        <f t="shared" si="3"/>
        <v>-40</v>
      </c>
      <c r="T17" s="859" t="s">
        <v>929</v>
      </c>
      <c r="U17" s="849"/>
    </row>
    <row r="18" spans="1:45" s="859" customFormat="1" ht="17.25" customHeight="1">
      <c r="A18" s="782">
        <v>8</v>
      </c>
      <c r="B18" s="353" t="s">
        <v>1021</v>
      </c>
      <c r="C18" s="351">
        <v>2386</v>
      </c>
      <c r="D18" s="857">
        <v>16</v>
      </c>
      <c r="E18" s="857">
        <v>0</v>
      </c>
      <c r="F18" s="857">
        <f t="shared" si="0"/>
        <v>2402</v>
      </c>
      <c r="G18" s="857">
        <v>2131</v>
      </c>
      <c r="H18" s="857">
        <v>0</v>
      </c>
      <c r="I18" s="857">
        <v>0</v>
      </c>
      <c r="J18" s="857">
        <f t="shared" si="4"/>
        <v>2131</v>
      </c>
      <c r="K18" s="857">
        <v>0</v>
      </c>
      <c r="L18" s="857">
        <v>0</v>
      </c>
      <c r="M18" s="857">
        <v>0</v>
      </c>
      <c r="N18" s="857">
        <f t="shared" si="5"/>
        <v>0</v>
      </c>
      <c r="O18" s="857">
        <f t="shared" si="1"/>
        <v>255</v>
      </c>
      <c r="P18" s="857">
        <f t="shared" si="1"/>
        <v>16</v>
      </c>
      <c r="Q18" s="857">
        <f t="shared" si="2"/>
        <v>0</v>
      </c>
      <c r="R18" s="858">
        <f t="shared" si="3"/>
        <v>271</v>
      </c>
      <c r="U18" s="849"/>
    </row>
    <row r="19" spans="1:45" s="859" customFormat="1" ht="17.25" customHeight="1">
      <c r="A19" s="782">
        <v>9</v>
      </c>
      <c r="B19" s="353" t="s">
        <v>883</v>
      </c>
      <c r="C19" s="351">
        <v>1156</v>
      </c>
      <c r="D19" s="857">
        <v>28</v>
      </c>
      <c r="E19" s="857">
        <v>0</v>
      </c>
      <c r="F19" s="857">
        <f t="shared" si="0"/>
        <v>1184</v>
      </c>
      <c r="G19" s="857">
        <v>863</v>
      </c>
      <c r="H19" s="857">
        <v>0</v>
      </c>
      <c r="I19" s="857">
        <v>0</v>
      </c>
      <c r="J19" s="857">
        <f t="shared" si="4"/>
        <v>863</v>
      </c>
      <c r="K19" s="857">
        <v>0</v>
      </c>
      <c r="L19" s="857">
        <v>0</v>
      </c>
      <c r="M19" s="857">
        <v>0</v>
      </c>
      <c r="N19" s="857">
        <f t="shared" si="5"/>
        <v>0</v>
      </c>
      <c r="O19" s="857">
        <f t="shared" si="1"/>
        <v>293</v>
      </c>
      <c r="P19" s="857">
        <f t="shared" si="1"/>
        <v>28</v>
      </c>
      <c r="Q19" s="857">
        <f t="shared" si="2"/>
        <v>0</v>
      </c>
      <c r="R19" s="858">
        <f t="shared" si="3"/>
        <v>321</v>
      </c>
      <c r="U19" s="849"/>
    </row>
    <row r="20" spans="1:45" s="859" customFormat="1" ht="17.25" customHeight="1">
      <c r="A20" s="782">
        <v>10</v>
      </c>
      <c r="B20" s="353" t="s">
        <v>884</v>
      </c>
      <c r="C20" s="351">
        <v>703</v>
      </c>
      <c r="D20" s="857">
        <v>6</v>
      </c>
      <c r="E20" s="857">
        <v>0</v>
      </c>
      <c r="F20" s="857">
        <f t="shared" si="0"/>
        <v>709</v>
      </c>
      <c r="G20" s="857">
        <v>692</v>
      </c>
      <c r="H20" s="857">
        <v>0</v>
      </c>
      <c r="I20" s="857">
        <v>0</v>
      </c>
      <c r="J20" s="857">
        <f t="shared" si="4"/>
        <v>692</v>
      </c>
      <c r="K20" s="857">
        <v>0</v>
      </c>
      <c r="L20" s="857">
        <v>0</v>
      </c>
      <c r="M20" s="857">
        <v>0</v>
      </c>
      <c r="N20" s="857">
        <f t="shared" si="5"/>
        <v>0</v>
      </c>
      <c r="O20" s="857">
        <f t="shared" si="1"/>
        <v>11</v>
      </c>
      <c r="P20" s="857">
        <f t="shared" si="1"/>
        <v>6</v>
      </c>
      <c r="Q20" s="857">
        <f t="shared" si="2"/>
        <v>0</v>
      </c>
      <c r="R20" s="858">
        <f t="shared" si="3"/>
        <v>17</v>
      </c>
      <c r="U20" s="849"/>
    </row>
    <row r="21" spans="1:45" s="859" customFormat="1" ht="17.25" customHeight="1">
      <c r="A21" s="782">
        <v>11</v>
      </c>
      <c r="B21" s="599" t="s">
        <v>1022</v>
      </c>
      <c r="C21" s="351">
        <v>2648</v>
      </c>
      <c r="D21" s="857">
        <v>1</v>
      </c>
      <c r="E21" s="857">
        <v>0</v>
      </c>
      <c r="F21" s="857">
        <f t="shared" si="0"/>
        <v>2649</v>
      </c>
      <c r="G21" s="857">
        <v>2448</v>
      </c>
      <c r="H21" s="857">
        <v>0</v>
      </c>
      <c r="I21" s="857">
        <v>0</v>
      </c>
      <c r="J21" s="857">
        <f t="shared" si="4"/>
        <v>2448</v>
      </c>
      <c r="K21" s="857">
        <v>0</v>
      </c>
      <c r="L21" s="857">
        <v>0</v>
      </c>
      <c r="M21" s="857">
        <v>0</v>
      </c>
      <c r="N21" s="857">
        <f t="shared" si="5"/>
        <v>0</v>
      </c>
      <c r="O21" s="857">
        <f t="shared" si="1"/>
        <v>200</v>
      </c>
      <c r="P21" s="857">
        <f t="shared" si="1"/>
        <v>1</v>
      </c>
      <c r="Q21" s="857">
        <f t="shared" si="2"/>
        <v>0</v>
      </c>
      <c r="R21" s="858">
        <f t="shared" si="3"/>
        <v>201</v>
      </c>
      <c r="U21" s="849"/>
    </row>
    <row r="22" spans="1:45" ht="17.25" customHeight="1">
      <c r="A22" s="782">
        <v>12</v>
      </c>
      <c r="B22" s="353" t="s">
        <v>886</v>
      </c>
      <c r="C22" s="351">
        <v>3614</v>
      </c>
      <c r="D22" s="861">
        <v>49</v>
      </c>
      <c r="E22" s="857">
        <v>0</v>
      </c>
      <c r="F22" s="857">
        <f t="shared" si="0"/>
        <v>3663</v>
      </c>
      <c r="G22" s="861">
        <v>3591</v>
      </c>
      <c r="H22" s="861">
        <v>0</v>
      </c>
      <c r="I22" s="861">
        <v>0</v>
      </c>
      <c r="J22" s="857">
        <f t="shared" si="4"/>
        <v>3591</v>
      </c>
      <c r="K22" s="857">
        <v>0</v>
      </c>
      <c r="L22" s="861">
        <v>0</v>
      </c>
      <c r="M22" s="861">
        <v>0</v>
      </c>
      <c r="N22" s="857">
        <f t="shared" si="5"/>
        <v>0</v>
      </c>
      <c r="O22" s="857">
        <f t="shared" si="1"/>
        <v>23</v>
      </c>
      <c r="P22" s="857">
        <f t="shared" si="1"/>
        <v>49</v>
      </c>
      <c r="Q22" s="857">
        <f t="shared" si="2"/>
        <v>0</v>
      </c>
      <c r="R22" s="858">
        <f t="shared" si="3"/>
        <v>72</v>
      </c>
      <c r="S22" s="859"/>
      <c r="T22" s="859"/>
      <c r="U22" s="849"/>
    </row>
    <row r="23" spans="1:45" ht="17.25" customHeight="1">
      <c r="A23" s="782">
        <v>13</v>
      </c>
      <c r="B23" s="353" t="s">
        <v>887</v>
      </c>
      <c r="C23" s="351">
        <v>1976</v>
      </c>
      <c r="D23" s="861">
        <v>11</v>
      </c>
      <c r="E23" s="857">
        <v>0</v>
      </c>
      <c r="F23" s="857">
        <f t="shared" si="0"/>
        <v>1987</v>
      </c>
      <c r="G23" s="861">
        <v>2011</v>
      </c>
      <c r="H23" s="861">
        <v>0</v>
      </c>
      <c r="I23" s="861">
        <v>0</v>
      </c>
      <c r="J23" s="857">
        <f t="shared" si="4"/>
        <v>2011</v>
      </c>
      <c r="K23" s="857">
        <v>0</v>
      </c>
      <c r="L23" s="861">
        <v>0</v>
      </c>
      <c r="M23" s="861">
        <v>0</v>
      </c>
      <c r="N23" s="857">
        <f t="shared" si="5"/>
        <v>0</v>
      </c>
      <c r="O23" s="857">
        <f t="shared" si="1"/>
        <v>-35</v>
      </c>
      <c r="P23" s="857">
        <f t="shared" si="1"/>
        <v>11</v>
      </c>
      <c r="Q23" s="857">
        <f t="shared" si="2"/>
        <v>0</v>
      </c>
      <c r="R23" s="858">
        <f t="shared" si="3"/>
        <v>-24</v>
      </c>
      <c r="S23" s="859"/>
      <c r="T23" s="859"/>
      <c r="U23" s="849"/>
    </row>
    <row r="24" spans="1:45" ht="17.25" customHeight="1">
      <c r="A24" s="782">
        <v>14</v>
      </c>
      <c r="B24" s="353" t="s">
        <v>1023</v>
      </c>
      <c r="C24" s="351">
        <v>1163</v>
      </c>
      <c r="D24" s="861">
        <v>2</v>
      </c>
      <c r="E24" s="857">
        <v>0</v>
      </c>
      <c r="F24" s="857">
        <f t="shared" si="0"/>
        <v>1165</v>
      </c>
      <c r="G24" s="861">
        <v>1176</v>
      </c>
      <c r="H24" s="861">
        <v>0</v>
      </c>
      <c r="I24" s="861">
        <v>0</v>
      </c>
      <c r="J24" s="857">
        <f t="shared" si="4"/>
        <v>1176</v>
      </c>
      <c r="K24" s="857">
        <v>0</v>
      </c>
      <c r="L24" s="861">
        <v>0</v>
      </c>
      <c r="M24" s="861">
        <v>0</v>
      </c>
      <c r="N24" s="857">
        <f t="shared" si="5"/>
        <v>0</v>
      </c>
      <c r="O24" s="857">
        <f t="shared" si="1"/>
        <v>-13</v>
      </c>
      <c r="P24" s="857">
        <f t="shared" si="1"/>
        <v>2</v>
      </c>
      <c r="Q24" s="857">
        <f t="shared" si="2"/>
        <v>0</v>
      </c>
      <c r="R24" s="858">
        <f t="shared" si="3"/>
        <v>-11</v>
      </c>
      <c r="S24" s="859"/>
      <c r="T24" s="859"/>
      <c r="U24" s="849"/>
    </row>
    <row r="25" spans="1:45" ht="17.25" customHeight="1">
      <c r="A25" s="782">
        <v>15</v>
      </c>
      <c r="B25" s="353" t="s">
        <v>889</v>
      </c>
      <c r="C25" s="351">
        <v>2054</v>
      </c>
      <c r="D25" s="861">
        <v>2</v>
      </c>
      <c r="E25" s="857">
        <v>0</v>
      </c>
      <c r="F25" s="857">
        <f t="shared" si="0"/>
        <v>2056</v>
      </c>
      <c r="G25" s="861">
        <v>2028</v>
      </c>
      <c r="H25" s="861">
        <v>0</v>
      </c>
      <c r="I25" s="861">
        <v>0</v>
      </c>
      <c r="J25" s="857">
        <f t="shared" si="4"/>
        <v>2028</v>
      </c>
      <c r="K25" s="857">
        <v>0</v>
      </c>
      <c r="L25" s="861">
        <v>0</v>
      </c>
      <c r="M25" s="861">
        <v>0</v>
      </c>
      <c r="N25" s="857">
        <f t="shared" si="5"/>
        <v>0</v>
      </c>
      <c r="O25" s="857">
        <f t="shared" si="1"/>
        <v>26</v>
      </c>
      <c r="P25" s="857">
        <f t="shared" si="1"/>
        <v>2</v>
      </c>
      <c r="Q25" s="857">
        <f t="shared" si="2"/>
        <v>0</v>
      </c>
      <c r="R25" s="861"/>
      <c r="U25" s="849"/>
    </row>
    <row r="26" spans="1:45" s="862" customFormat="1" ht="17.25" customHeight="1">
      <c r="A26" s="782">
        <v>16</v>
      </c>
      <c r="B26" s="353" t="s">
        <v>1024</v>
      </c>
      <c r="C26" s="351">
        <v>3813</v>
      </c>
      <c r="D26" s="861">
        <v>5</v>
      </c>
      <c r="E26" s="857">
        <v>0</v>
      </c>
      <c r="F26" s="857">
        <f t="shared" si="0"/>
        <v>3818</v>
      </c>
      <c r="G26" s="861">
        <v>3443</v>
      </c>
      <c r="H26" s="861">
        <v>0</v>
      </c>
      <c r="I26" s="861">
        <v>0</v>
      </c>
      <c r="J26" s="857">
        <f t="shared" si="4"/>
        <v>3443</v>
      </c>
      <c r="K26" s="857">
        <v>0</v>
      </c>
      <c r="L26" s="861">
        <v>0</v>
      </c>
      <c r="M26" s="861">
        <v>0</v>
      </c>
      <c r="N26" s="857">
        <f t="shared" si="5"/>
        <v>0</v>
      </c>
      <c r="O26" s="857">
        <f t="shared" si="1"/>
        <v>370</v>
      </c>
      <c r="P26" s="857">
        <f t="shared" si="1"/>
        <v>5</v>
      </c>
      <c r="Q26" s="857">
        <f t="shared" si="2"/>
        <v>0</v>
      </c>
      <c r="R26" s="861">
        <f>O26+P26+Q26</f>
        <v>375</v>
      </c>
      <c r="S26" s="846"/>
      <c r="T26" s="846"/>
      <c r="U26" s="849"/>
      <c r="Y26" s="863"/>
      <c r="Z26" s="863"/>
      <c r="AA26" s="863"/>
      <c r="AB26" s="863"/>
      <c r="AC26" s="863"/>
      <c r="AD26" s="863"/>
      <c r="AE26" s="863"/>
      <c r="AF26" s="863"/>
      <c r="AG26" s="863"/>
      <c r="AH26" s="863"/>
      <c r="AI26" s="863"/>
      <c r="AJ26" s="863"/>
      <c r="AK26" s="863"/>
      <c r="AL26" s="863"/>
      <c r="AM26" s="863"/>
      <c r="AN26" s="863"/>
      <c r="AO26" s="863"/>
      <c r="AP26" s="863"/>
      <c r="AQ26" s="863"/>
      <c r="AR26" s="863"/>
      <c r="AS26" s="863"/>
    </row>
    <row r="27" spans="1:45" ht="17.25" customHeight="1">
      <c r="A27" s="782">
        <v>17</v>
      </c>
      <c r="B27" s="353" t="s">
        <v>891</v>
      </c>
      <c r="C27" s="351">
        <v>1810</v>
      </c>
      <c r="D27" s="861">
        <v>19</v>
      </c>
      <c r="E27" s="857">
        <v>0</v>
      </c>
      <c r="F27" s="857">
        <f t="shared" si="0"/>
        <v>1829</v>
      </c>
      <c r="G27" s="861">
        <v>1864</v>
      </c>
      <c r="H27" s="861">
        <v>0</v>
      </c>
      <c r="I27" s="861">
        <v>0</v>
      </c>
      <c r="J27" s="857">
        <f t="shared" si="4"/>
        <v>1864</v>
      </c>
      <c r="K27" s="857">
        <v>0</v>
      </c>
      <c r="L27" s="861">
        <v>0</v>
      </c>
      <c r="M27" s="861">
        <v>0</v>
      </c>
      <c r="N27" s="857">
        <f t="shared" si="5"/>
        <v>0</v>
      </c>
      <c r="O27" s="857">
        <f t="shared" si="1"/>
        <v>-54</v>
      </c>
      <c r="P27" s="857">
        <f t="shared" si="1"/>
        <v>19</v>
      </c>
      <c r="Q27" s="857">
        <f t="shared" si="2"/>
        <v>0</v>
      </c>
      <c r="R27" s="861">
        <f>O27+P27+Q27</f>
        <v>-35</v>
      </c>
      <c r="U27" s="849"/>
    </row>
    <row r="28" spans="1:45" ht="17.25" customHeight="1">
      <c r="A28" s="782">
        <v>18</v>
      </c>
      <c r="B28" s="353" t="s">
        <v>892</v>
      </c>
      <c r="C28" s="351">
        <v>2234</v>
      </c>
      <c r="D28" s="861">
        <v>4</v>
      </c>
      <c r="E28" s="857">
        <v>0</v>
      </c>
      <c r="F28" s="857">
        <f t="shared" si="0"/>
        <v>2238</v>
      </c>
      <c r="G28" s="861">
        <v>2080</v>
      </c>
      <c r="H28" s="861">
        <v>0</v>
      </c>
      <c r="I28" s="861">
        <v>0</v>
      </c>
      <c r="J28" s="857">
        <f t="shared" si="4"/>
        <v>2080</v>
      </c>
      <c r="K28" s="857">
        <v>0</v>
      </c>
      <c r="L28" s="861">
        <v>0</v>
      </c>
      <c r="M28" s="861">
        <v>0</v>
      </c>
      <c r="N28" s="857">
        <f t="shared" si="5"/>
        <v>0</v>
      </c>
      <c r="O28" s="857">
        <f t="shared" si="1"/>
        <v>154</v>
      </c>
      <c r="P28" s="857">
        <f t="shared" si="1"/>
        <v>4</v>
      </c>
      <c r="Q28" s="857">
        <f t="shared" si="2"/>
        <v>0</v>
      </c>
      <c r="R28" s="861">
        <f>O28+P28+Q28</f>
        <v>158</v>
      </c>
      <c r="T28" s="846" t="s">
        <v>940</v>
      </c>
      <c r="U28" s="849"/>
    </row>
    <row r="29" spans="1:45" ht="17.25" customHeight="1">
      <c r="A29" s="782">
        <v>19</v>
      </c>
      <c r="B29" s="353" t="s">
        <v>893</v>
      </c>
      <c r="C29" s="351">
        <v>1780</v>
      </c>
      <c r="D29" s="861">
        <v>55</v>
      </c>
      <c r="E29" s="857">
        <v>0</v>
      </c>
      <c r="F29" s="857">
        <f t="shared" si="0"/>
        <v>1835</v>
      </c>
      <c r="G29" s="861">
        <v>1193</v>
      </c>
      <c r="H29" s="861">
        <v>0</v>
      </c>
      <c r="I29" s="861">
        <v>0</v>
      </c>
      <c r="J29" s="857">
        <f t="shared" si="4"/>
        <v>1193</v>
      </c>
      <c r="K29" s="857">
        <v>0</v>
      </c>
      <c r="L29" s="861">
        <v>0</v>
      </c>
      <c r="M29" s="861">
        <v>0</v>
      </c>
      <c r="N29" s="857">
        <f t="shared" si="5"/>
        <v>0</v>
      </c>
      <c r="O29" s="857">
        <f t="shared" si="1"/>
        <v>587</v>
      </c>
      <c r="P29" s="857">
        <f t="shared" si="1"/>
        <v>55</v>
      </c>
      <c r="Q29" s="857">
        <f t="shared" si="2"/>
        <v>0</v>
      </c>
      <c r="R29" s="861">
        <f>O29+P29+Q29</f>
        <v>642</v>
      </c>
      <c r="S29" s="863"/>
      <c r="T29" s="863"/>
      <c r="U29" s="849"/>
    </row>
    <row r="30" spans="1:45" ht="17.25" customHeight="1">
      <c r="A30" s="782">
        <v>20</v>
      </c>
      <c r="B30" s="353" t="s">
        <v>894</v>
      </c>
      <c r="C30" s="351">
        <v>819</v>
      </c>
      <c r="D30" s="861">
        <v>1</v>
      </c>
      <c r="E30" s="857">
        <v>0</v>
      </c>
      <c r="F30" s="857">
        <f t="shared" si="0"/>
        <v>820</v>
      </c>
      <c r="G30" s="861">
        <v>847</v>
      </c>
      <c r="H30" s="861">
        <v>0</v>
      </c>
      <c r="I30" s="861">
        <v>0</v>
      </c>
      <c r="J30" s="857">
        <f t="shared" si="4"/>
        <v>847</v>
      </c>
      <c r="K30" s="857">
        <v>0</v>
      </c>
      <c r="L30" s="861">
        <v>0</v>
      </c>
      <c r="M30" s="861">
        <v>0</v>
      </c>
      <c r="N30" s="857">
        <f t="shared" si="5"/>
        <v>0</v>
      </c>
      <c r="O30" s="857">
        <f t="shared" si="1"/>
        <v>-28</v>
      </c>
      <c r="P30" s="857">
        <f t="shared" si="1"/>
        <v>1</v>
      </c>
      <c r="Q30" s="857">
        <f t="shared" si="2"/>
        <v>0</v>
      </c>
      <c r="R30" s="861">
        <f>O30+P30+Q30</f>
        <v>-27</v>
      </c>
      <c r="U30" s="849"/>
    </row>
    <row r="31" spans="1:45" ht="17.25" customHeight="1">
      <c r="A31" s="782">
        <v>21</v>
      </c>
      <c r="B31" s="353" t="s">
        <v>1025</v>
      </c>
      <c r="C31" s="351">
        <v>1665</v>
      </c>
      <c r="D31" s="861">
        <v>1</v>
      </c>
      <c r="E31" s="857">
        <v>0</v>
      </c>
      <c r="F31" s="857">
        <f t="shared" si="0"/>
        <v>1666</v>
      </c>
      <c r="G31" s="861">
        <v>1432</v>
      </c>
      <c r="H31" s="861">
        <v>0</v>
      </c>
      <c r="I31" s="861">
        <v>0</v>
      </c>
      <c r="J31" s="857">
        <f t="shared" si="4"/>
        <v>1432</v>
      </c>
      <c r="K31" s="857">
        <v>0</v>
      </c>
      <c r="L31" s="861">
        <v>0</v>
      </c>
      <c r="M31" s="861">
        <v>0</v>
      </c>
      <c r="N31" s="857">
        <f t="shared" si="5"/>
        <v>0</v>
      </c>
      <c r="O31" s="857">
        <f t="shared" si="1"/>
        <v>233</v>
      </c>
      <c r="P31" s="857">
        <f t="shared" si="1"/>
        <v>1</v>
      </c>
      <c r="Q31" s="857">
        <f t="shared" si="2"/>
        <v>0</v>
      </c>
      <c r="R31" s="861"/>
      <c r="U31" s="849"/>
    </row>
    <row r="32" spans="1:45" ht="17.25" customHeight="1">
      <c r="A32" s="782">
        <v>22</v>
      </c>
      <c r="B32" s="353" t="s">
        <v>896</v>
      </c>
      <c r="C32" s="351">
        <v>1627</v>
      </c>
      <c r="D32" s="861">
        <v>24</v>
      </c>
      <c r="E32" s="857">
        <v>0</v>
      </c>
      <c r="F32" s="857">
        <f t="shared" si="0"/>
        <v>1651</v>
      </c>
      <c r="G32" s="861">
        <v>1026</v>
      </c>
      <c r="H32" s="861">
        <v>0</v>
      </c>
      <c r="I32" s="861">
        <v>0</v>
      </c>
      <c r="J32" s="857">
        <f t="shared" si="4"/>
        <v>1026</v>
      </c>
      <c r="K32" s="857">
        <v>0</v>
      </c>
      <c r="L32" s="861">
        <v>0</v>
      </c>
      <c r="M32" s="861">
        <v>0</v>
      </c>
      <c r="N32" s="857">
        <f t="shared" si="5"/>
        <v>0</v>
      </c>
      <c r="O32" s="857">
        <f t="shared" si="1"/>
        <v>601</v>
      </c>
      <c r="P32" s="857">
        <f t="shared" si="1"/>
        <v>24</v>
      </c>
      <c r="Q32" s="857">
        <f t="shared" si="2"/>
        <v>0</v>
      </c>
      <c r="R32" s="861">
        <f>O32+P32+Q32</f>
        <v>625</v>
      </c>
      <c r="U32" s="849"/>
    </row>
    <row r="33" spans="1:21">
      <c r="A33" s="782">
        <v>23</v>
      </c>
      <c r="B33" s="353" t="s">
        <v>1026</v>
      </c>
      <c r="C33" s="351">
        <v>2240</v>
      </c>
      <c r="D33" s="861">
        <v>50</v>
      </c>
      <c r="E33" s="857">
        <v>0</v>
      </c>
      <c r="F33" s="857">
        <f t="shared" si="0"/>
        <v>2290</v>
      </c>
      <c r="G33" s="861">
        <v>2226</v>
      </c>
      <c r="H33" s="861">
        <v>0</v>
      </c>
      <c r="I33" s="861">
        <v>0</v>
      </c>
      <c r="J33" s="857">
        <f t="shared" si="4"/>
        <v>2226</v>
      </c>
      <c r="K33" s="857">
        <v>0</v>
      </c>
      <c r="L33" s="861">
        <v>0</v>
      </c>
      <c r="M33" s="861">
        <v>0</v>
      </c>
      <c r="N33" s="857">
        <f t="shared" si="5"/>
        <v>0</v>
      </c>
      <c r="O33" s="857">
        <f t="shared" si="1"/>
        <v>14</v>
      </c>
      <c r="P33" s="857">
        <f t="shared" si="1"/>
        <v>50</v>
      </c>
      <c r="Q33" s="857">
        <f t="shared" si="2"/>
        <v>0</v>
      </c>
      <c r="R33" s="861">
        <v>0</v>
      </c>
      <c r="U33" s="849"/>
    </row>
    <row r="34" spans="1:21">
      <c r="A34" s="782">
        <v>24</v>
      </c>
      <c r="B34" s="353" t="s">
        <v>898</v>
      </c>
      <c r="C34" s="351">
        <v>2411</v>
      </c>
      <c r="D34" s="861">
        <v>20</v>
      </c>
      <c r="E34" s="857">
        <v>0</v>
      </c>
      <c r="F34" s="857">
        <f t="shared" si="0"/>
        <v>2431</v>
      </c>
      <c r="G34" s="861">
        <v>2183</v>
      </c>
      <c r="H34" s="861">
        <v>0</v>
      </c>
      <c r="I34" s="861">
        <v>0</v>
      </c>
      <c r="J34" s="857">
        <f t="shared" si="4"/>
        <v>2183</v>
      </c>
      <c r="K34" s="857">
        <v>0</v>
      </c>
      <c r="L34" s="861">
        <v>0</v>
      </c>
      <c r="M34" s="861">
        <v>0</v>
      </c>
      <c r="N34" s="857">
        <f t="shared" si="5"/>
        <v>0</v>
      </c>
      <c r="O34" s="857">
        <f t="shared" si="1"/>
        <v>228</v>
      </c>
      <c r="P34" s="857">
        <f t="shared" si="1"/>
        <v>20</v>
      </c>
      <c r="Q34" s="857">
        <f t="shared" si="2"/>
        <v>0</v>
      </c>
      <c r="R34" s="861">
        <f>O34+P34+Q34</f>
        <v>248</v>
      </c>
      <c r="U34" s="849"/>
    </row>
    <row r="35" spans="1:21">
      <c r="A35" s="782">
        <v>25</v>
      </c>
      <c r="B35" s="353" t="s">
        <v>899</v>
      </c>
      <c r="C35" s="351">
        <v>1824</v>
      </c>
      <c r="D35" s="861">
        <v>8</v>
      </c>
      <c r="E35" s="857">
        <v>0</v>
      </c>
      <c r="F35" s="857">
        <f t="shared" si="0"/>
        <v>1832</v>
      </c>
      <c r="G35" s="861">
        <v>1960</v>
      </c>
      <c r="H35" s="861">
        <v>0</v>
      </c>
      <c r="I35" s="861">
        <v>0</v>
      </c>
      <c r="J35" s="857">
        <f t="shared" si="4"/>
        <v>1960</v>
      </c>
      <c r="K35" s="857">
        <v>0</v>
      </c>
      <c r="L35" s="861">
        <v>0</v>
      </c>
      <c r="M35" s="861">
        <v>0</v>
      </c>
      <c r="N35" s="857">
        <f t="shared" si="5"/>
        <v>0</v>
      </c>
      <c r="O35" s="857">
        <f t="shared" si="1"/>
        <v>-136</v>
      </c>
      <c r="P35" s="857">
        <f t="shared" si="1"/>
        <v>8</v>
      </c>
      <c r="Q35" s="857">
        <f t="shared" si="2"/>
        <v>0</v>
      </c>
      <c r="R35" s="861">
        <v>0</v>
      </c>
      <c r="U35" s="849"/>
    </row>
    <row r="36" spans="1:21">
      <c r="A36" s="782">
        <v>26</v>
      </c>
      <c r="B36" s="353" t="s">
        <v>900</v>
      </c>
      <c r="C36" s="351">
        <v>1566</v>
      </c>
      <c r="D36" s="861">
        <v>13</v>
      </c>
      <c r="E36" s="857">
        <v>0</v>
      </c>
      <c r="F36" s="857">
        <f t="shared" si="0"/>
        <v>1579</v>
      </c>
      <c r="G36" s="861">
        <v>1681</v>
      </c>
      <c r="H36" s="861">
        <v>0</v>
      </c>
      <c r="I36" s="861">
        <v>0</v>
      </c>
      <c r="J36" s="857">
        <f t="shared" si="4"/>
        <v>1681</v>
      </c>
      <c r="K36" s="857">
        <v>0</v>
      </c>
      <c r="L36" s="861">
        <v>0</v>
      </c>
      <c r="M36" s="861">
        <v>0</v>
      </c>
      <c r="N36" s="857">
        <f t="shared" si="5"/>
        <v>0</v>
      </c>
      <c r="O36" s="857">
        <f t="shared" si="1"/>
        <v>-115</v>
      </c>
      <c r="P36" s="857">
        <f t="shared" si="1"/>
        <v>13</v>
      </c>
      <c r="Q36" s="857">
        <f t="shared" si="2"/>
        <v>0</v>
      </c>
      <c r="R36" s="861">
        <v>0</v>
      </c>
      <c r="T36" s="846">
        <v>0</v>
      </c>
      <c r="U36" s="849"/>
    </row>
    <row r="37" spans="1:21">
      <c r="A37" s="782">
        <v>27</v>
      </c>
      <c r="B37" s="599" t="s">
        <v>901</v>
      </c>
      <c r="C37" s="351">
        <v>3262</v>
      </c>
      <c r="D37" s="861">
        <v>3</v>
      </c>
      <c r="E37" s="857">
        <v>0</v>
      </c>
      <c r="F37" s="857">
        <f t="shared" si="0"/>
        <v>3265</v>
      </c>
      <c r="G37" s="861">
        <v>3222</v>
      </c>
      <c r="H37" s="861">
        <v>0</v>
      </c>
      <c r="I37" s="861">
        <v>0</v>
      </c>
      <c r="J37" s="857">
        <f t="shared" si="4"/>
        <v>3222</v>
      </c>
      <c r="K37" s="857">
        <v>0</v>
      </c>
      <c r="L37" s="861">
        <v>0</v>
      </c>
      <c r="M37" s="861">
        <v>0</v>
      </c>
      <c r="N37" s="857">
        <f t="shared" si="5"/>
        <v>0</v>
      </c>
      <c r="O37" s="857">
        <f t="shared" si="1"/>
        <v>40</v>
      </c>
      <c r="P37" s="857">
        <f t="shared" si="1"/>
        <v>3</v>
      </c>
      <c r="Q37" s="857">
        <f t="shared" si="2"/>
        <v>0</v>
      </c>
      <c r="R37" s="861">
        <v>0</v>
      </c>
      <c r="T37" s="846" t="s">
        <v>926</v>
      </c>
      <c r="U37" s="849"/>
    </row>
    <row r="38" spans="1:21">
      <c r="A38" s="782">
        <v>28</v>
      </c>
      <c r="B38" s="353" t="s">
        <v>902</v>
      </c>
      <c r="C38" s="351">
        <v>2677</v>
      </c>
      <c r="D38" s="861">
        <v>18</v>
      </c>
      <c r="E38" s="857">
        <v>0</v>
      </c>
      <c r="F38" s="857">
        <f t="shared" si="0"/>
        <v>2695</v>
      </c>
      <c r="G38" s="861">
        <v>2413</v>
      </c>
      <c r="H38" s="861">
        <v>0</v>
      </c>
      <c r="I38" s="861">
        <v>0</v>
      </c>
      <c r="J38" s="857">
        <f t="shared" si="4"/>
        <v>2413</v>
      </c>
      <c r="K38" s="857">
        <v>0</v>
      </c>
      <c r="L38" s="861">
        <v>0</v>
      </c>
      <c r="M38" s="861">
        <v>0</v>
      </c>
      <c r="N38" s="857">
        <f t="shared" si="5"/>
        <v>0</v>
      </c>
      <c r="O38" s="857">
        <f t="shared" si="1"/>
        <v>264</v>
      </c>
      <c r="P38" s="857">
        <f t="shared" si="1"/>
        <v>18</v>
      </c>
      <c r="Q38" s="857">
        <f t="shared" si="2"/>
        <v>0</v>
      </c>
      <c r="R38" s="861">
        <f>O38+P38+Q38</f>
        <v>282</v>
      </c>
      <c r="T38" s="846" t="s">
        <v>962</v>
      </c>
      <c r="U38" s="849"/>
    </row>
    <row r="39" spans="1:21">
      <c r="A39" s="782">
        <v>29</v>
      </c>
      <c r="B39" s="353" t="s">
        <v>1027</v>
      </c>
      <c r="C39" s="351">
        <v>1808</v>
      </c>
      <c r="D39" s="861">
        <v>3</v>
      </c>
      <c r="E39" s="857">
        <v>0</v>
      </c>
      <c r="F39" s="857">
        <f t="shared" si="0"/>
        <v>1811</v>
      </c>
      <c r="G39" s="861">
        <v>1517</v>
      </c>
      <c r="H39" s="861">
        <v>0</v>
      </c>
      <c r="I39" s="861">
        <v>0</v>
      </c>
      <c r="J39" s="857">
        <f t="shared" si="4"/>
        <v>1517</v>
      </c>
      <c r="K39" s="857">
        <v>0</v>
      </c>
      <c r="L39" s="861">
        <v>0</v>
      </c>
      <c r="M39" s="861">
        <v>0</v>
      </c>
      <c r="N39" s="857">
        <f t="shared" si="5"/>
        <v>0</v>
      </c>
      <c r="O39" s="857">
        <f t="shared" si="1"/>
        <v>291</v>
      </c>
      <c r="P39" s="857">
        <f t="shared" si="1"/>
        <v>3</v>
      </c>
      <c r="Q39" s="857">
        <f t="shared" si="2"/>
        <v>0</v>
      </c>
      <c r="R39" s="861">
        <f>O39+P39+Q39</f>
        <v>294</v>
      </c>
      <c r="U39" s="849"/>
    </row>
    <row r="40" spans="1:21">
      <c r="A40" s="782">
        <v>30</v>
      </c>
      <c r="B40" s="353" t="s">
        <v>904</v>
      </c>
      <c r="C40" s="351">
        <v>2356</v>
      </c>
      <c r="D40" s="861">
        <v>147</v>
      </c>
      <c r="E40" s="857">
        <v>0</v>
      </c>
      <c r="F40" s="857">
        <f t="shared" si="0"/>
        <v>2503</v>
      </c>
      <c r="G40" s="861">
        <v>2294</v>
      </c>
      <c r="H40" s="861">
        <v>0</v>
      </c>
      <c r="I40" s="861">
        <v>0</v>
      </c>
      <c r="J40" s="857">
        <f t="shared" si="4"/>
        <v>2294</v>
      </c>
      <c r="K40" s="857">
        <v>0</v>
      </c>
      <c r="L40" s="861">
        <v>0</v>
      </c>
      <c r="M40" s="861">
        <v>0</v>
      </c>
      <c r="N40" s="857">
        <f t="shared" si="5"/>
        <v>0</v>
      </c>
      <c r="O40" s="857">
        <f t="shared" si="1"/>
        <v>62</v>
      </c>
      <c r="P40" s="857">
        <f t="shared" si="1"/>
        <v>147</v>
      </c>
      <c r="Q40" s="857">
        <f t="shared" si="2"/>
        <v>0</v>
      </c>
      <c r="R40" s="861">
        <f>O40+P40+Q40</f>
        <v>209</v>
      </c>
      <c r="U40" s="849"/>
    </row>
    <row r="41" spans="1:21">
      <c r="A41" s="782">
        <v>31</v>
      </c>
      <c r="B41" s="353" t="s">
        <v>905</v>
      </c>
      <c r="C41" s="351">
        <v>1708</v>
      </c>
      <c r="D41" s="861">
        <v>1</v>
      </c>
      <c r="E41" s="857">
        <v>0</v>
      </c>
      <c r="F41" s="857">
        <f t="shared" si="0"/>
        <v>1709</v>
      </c>
      <c r="G41" s="861">
        <v>1687</v>
      </c>
      <c r="H41" s="861">
        <v>0</v>
      </c>
      <c r="I41" s="861">
        <v>0</v>
      </c>
      <c r="J41" s="857">
        <f t="shared" si="4"/>
        <v>1687</v>
      </c>
      <c r="K41" s="857">
        <v>0</v>
      </c>
      <c r="L41" s="861">
        <v>0</v>
      </c>
      <c r="M41" s="861">
        <v>0</v>
      </c>
      <c r="N41" s="857">
        <f t="shared" si="5"/>
        <v>0</v>
      </c>
      <c r="O41" s="857">
        <f t="shared" si="1"/>
        <v>21</v>
      </c>
      <c r="P41" s="857">
        <f t="shared" si="1"/>
        <v>1</v>
      </c>
      <c r="Q41" s="857">
        <f t="shared" si="2"/>
        <v>0</v>
      </c>
      <c r="R41" s="861">
        <v>0</v>
      </c>
      <c r="U41" s="849"/>
    </row>
    <row r="42" spans="1:21">
      <c r="A42" s="782">
        <v>32</v>
      </c>
      <c r="B42" s="353" t="s">
        <v>906</v>
      </c>
      <c r="C42" s="351">
        <v>1243</v>
      </c>
      <c r="D42" s="861">
        <v>13</v>
      </c>
      <c r="E42" s="857">
        <v>0</v>
      </c>
      <c r="F42" s="857">
        <f t="shared" si="0"/>
        <v>1256</v>
      </c>
      <c r="G42" s="861">
        <v>1257</v>
      </c>
      <c r="H42" s="861">
        <v>0</v>
      </c>
      <c r="I42" s="861">
        <v>0</v>
      </c>
      <c r="J42" s="857">
        <f t="shared" si="4"/>
        <v>1257</v>
      </c>
      <c r="K42" s="857">
        <v>0</v>
      </c>
      <c r="L42" s="861">
        <v>0</v>
      </c>
      <c r="M42" s="861">
        <v>0</v>
      </c>
      <c r="N42" s="857">
        <f t="shared" si="5"/>
        <v>0</v>
      </c>
      <c r="O42" s="857">
        <f t="shared" si="1"/>
        <v>-14</v>
      </c>
      <c r="P42" s="857">
        <f t="shared" si="1"/>
        <v>13</v>
      </c>
      <c r="Q42" s="857">
        <f t="shared" si="2"/>
        <v>0</v>
      </c>
      <c r="R42" s="861">
        <f>O42+P42+Q42</f>
        <v>-1</v>
      </c>
      <c r="U42" s="849"/>
    </row>
    <row r="43" spans="1:21">
      <c r="A43" s="782">
        <v>33</v>
      </c>
      <c r="B43" s="353" t="s">
        <v>907</v>
      </c>
      <c r="C43" s="351">
        <v>2316</v>
      </c>
      <c r="D43" s="861">
        <v>0</v>
      </c>
      <c r="E43" s="857">
        <v>0</v>
      </c>
      <c r="F43" s="857">
        <f t="shared" si="0"/>
        <v>2316</v>
      </c>
      <c r="G43" s="861">
        <v>2063</v>
      </c>
      <c r="H43" s="861">
        <v>0</v>
      </c>
      <c r="I43" s="861">
        <v>0</v>
      </c>
      <c r="J43" s="857">
        <f t="shared" si="4"/>
        <v>2063</v>
      </c>
      <c r="K43" s="857">
        <v>0</v>
      </c>
      <c r="L43" s="861">
        <v>0</v>
      </c>
      <c r="M43" s="861">
        <v>0</v>
      </c>
      <c r="N43" s="857">
        <f t="shared" si="5"/>
        <v>0</v>
      </c>
      <c r="O43" s="857">
        <f t="shared" ref="O43:P62" si="6">C43-G43-K43</f>
        <v>253</v>
      </c>
      <c r="P43" s="857">
        <f t="shared" si="6"/>
        <v>0</v>
      </c>
      <c r="Q43" s="857">
        <f t="shared" si="2"/>
        <v>0</v>
      </c>
      <c r="R43" s="861">
        <f>O43+P43+Q43</f>
        <v>253</v>
      </c>
      <c r="U43" s="849"/>
    </row>
    <row r="44" spans="1:21">
      <c r="A44" s="782">
        <v>34</v>
      </c>
      <c r="B44" s="353" t="s">
        <v>908</v>
      </c>
      <c r="C44" s="351">
        <v>2502</v>
      </c>
      <c r="D44" s="861">
        <v>0</v>
      </c>
      <c r="E44" s="857">
        <v>0</v>
      </c>
      <c r="F44" s="857">
        <f t="shared" si="0"/>
        <v>2502</v>
      </c>
      <c r="G44" s="861">
        <v>2190</v>
      </c>
      <c r="H44" s="861">
        <v>0</v>
      </c>
      <c r="I44" s="861">
        <v>0</v>
      </c>
      <c r="J44" s="857">
        <f t="shared" si="4"/>
        <v>2190</v>
      </c>
      <c r="K44" s="857">
        <v>0</v>
      </c>
      <c r="L44" s="861">
        <v>0</v>
      </c>
      <c r="M44" s="861">
        <v>0</v>
      </c>
      <c r="N44" s="857">
        <f t="shared" si="5"/>
        <v>0</v>
      </c>
      <c r="O44" s="857">
        <f t="shared" si="6"/>
        <v>312</v>
      </c>
      <c r="P44" s="857">
        <f t="shared" si="6"/>
        <v>0</v>
      </c>
      <c r="Q44" s="857">
        <f t="shared" si="2"/>
        <v>0</v>
      </c>
      <c r="R44" s="861">
        <f>O44+P44+Q44</f>
        <v>312</v>
      </c>
      <c r="U44" s="849"/>
    </row>
    <row r="45" spans="1:21">
      <c r="A45" s="782">
        <v>35</v>
      </c>
      <c r="B45" s="353" t="s">
        <v>909</v>
      </c>
      <c r="C45" s="351">
        <v>2644</v>
      </c>
      <c r="D45" s="861">
        <v>8</v>
      </c>
      <c r="E45" s="857">
        <v>0</v>
      </c>
      <c r="F45" s="857">
        <f t="shared" si="0"/>
        <v>2652</v>
      </c>
      <c r="G45" s="861">
        <v>2369</v>
      </c>
      <c r="H45" s="861">
        <v>0</v>
      </c>
      <c r="I45" s="861">
        <v>0</v>
      </c>
      <c r="J45" s="857">
        <f t="shared" si="4"/>
        <v>2369</v>
      </c>
      <c r="K45" s="857">
        <v>0</v>
      </c>
      <c r="L45" s="861">
        <v>0</v>
      </c>
      <c r="M45" s="861">
        <v>0</v>
      </c>
      <c r="N45" s="857">
        <f t="shared" si="5"/>
        <v>0</v>
      </c>
      <c r="O45" s="857">
        <f t="shared" si="6"/>
        <v>275</v>
      </c>
      <c r="P45" s="857">
        <f t="shared" si="6"/>
        <v>8</v>
      </c>
      <c r="Q45" s="857">
        <f t="shared" si="2"/>
        <v>0</v>
      </c>
      <c r="R45" s="861">
        <f>O45+P45+Q45</f>
        <v>283</v>
      </c>
      <c r="U45" s="849"/>
    </row>
    <row r="46" spans="1:21">
      <c r="A46" s="782">
        <v>36</v>
      </c>
      <c r="B46" s="353" t="s">
        <v>910</v>
      </c>
      <c r="C46" s="351">
        <v>2151</v>
      </c>
      <c r="D46" s="861">
        <v>4</v>
      </c>
      <c r="E46" s="857">
        <v>0</v>
      </c>
      <c r="F46" s="857">
        <f t="shared" si="0"/>
        <v>2155</v>
      </c>
      <c r="G46" s="861">
        <v>1922</v>
      </c>
      <c r="H46" s="861">
        <v>0</v>
      </c>
      <c r="I46" s="861">
        <v>0</v>
      </c>
      <c r="J46" s="857">
        <f t="shared" si="4"/>
        <v>1922</v>
      </c>
      <c r="K46" s="857">
        <v>0</v>
      </c>
      <c r="L46" s="861">
        <v>0</v>
      </c>
      <c r="M46" s="861">
        <v>0</v>
      </c>
      <c r="N46" s="857">
        <f t="shared" si="5"/>
        <v>0</v>
      </c>
      <c r="O46" s="857">
        <f t="shared" si="6"/>
        <v>229</v>
      </c>
      <c r="P46" s="857">
        <f t="shared" si="6"/>
        <v>4</v>
      </c>
      <c r="Q46" s="857">
        <f t="shared" si="2"/>
        <v>0</v>
      </c>
      <c r="R46" s="861">
        <f>O46+P46+Q46</f>
        <v>233</v>
      </c>
      <c r="U46" s="849"/>
    </row>
    <row r="47" spans="1:21">
      <c r="A47" s="782">
        <v>37</v>
      </c>
      <c r="B47" s="599" t="s">
        <v>911</v>
      </c>
      <c r="C47" s="351">
        <v>3792</v>
      </c>
      <c r="D47" s="861">
        <v>23</v>
      </c>
      <c r="E47" s="857">
        <v>0</v>
      </c>
      <c r="F47" s="857">
        <f t="shared" si="0"/>
        <v>3815</v>
      </c>
      <c r="G47" s="861">
        <v>3845</v>
      </c>
      <c r="H47" s="861">
        <v>0</v>
      </c>
      <c r="I47" s="861">
        <v>0</v>
      </c>
      <c r="J47" s="857">
        <f t="shared" si="4"/>
        <v>3845</v>
      </c>
      <c r="K47" s="857">
        <v>0</v>
      </c>
      <c r="L47" s="861">
        <v>0</v>
      </c>
      <c r="M47" s="861">
        <v>0</v>
      </c>
      <c r="N47" s="857">
        <f t="shared" si="5"/>
        <v>0</v>
      </c>
      <c r="O47" s="857">
        <f t="shared" si="6"/>
        <v>-53</v>
      </c>
      <c r="P47" s="857">
        <f t="shared" si="6"/>
        <v>23</v>
      </c>
      <c r="Q47" s="857">
        <f t="shared" si="2"/>
        <v>0</v>
      </c>
      <c r="R47" s="861">
        <v>-30</v>
      </c>
      <c r="U47" s="849"/>
    </row>
    <row r="48" spans="1:21">
      <c r="A48" s="782">
        <v>38</v>
      </c>
      <c r="B48" s="362" t="s">
        <v>912</v>
      </c>
      <c r="C48" s="351">
        <v>3099</v>
      </c>
      <c r="D48" s="861">
        <v>24</v>
      </c>
      <c r="E48" s="857">
        <v>0</v>
      </c>
      <c r="F48" s="857">
        <f t="shared" si="0"/>
        <v>3123</v>
      </c>
      <c r="G48" s="861">
        <v>3106</v>
      </c>
      <c r="H48" s="861">
        <v>0</v>
      </c>
      <c r="I48" s="861">
        <v>0</v>
      </c>
      <c r="J48" s="857">
        <f t="shared" si="4"/>
        <v>3106</v>
      </c>
      <c r="K48" s="857">
        <v>0</v>
      </c>
      <c r="L48" s="861"/>
      <c r="M48" s="861">
        <v>0</v>
      </c>
      <c r="N48" s="857">
        <f t="shared" si="5"/>
        <v>0</v>
      </c>
      <c r="O48" s="857">
        <f t="shared" si="6"/>
        <v>-7</v>
      </c>
      <c r="P48" s="857">
        <f t="shared" si="6"/>
        <v>24</v>
      </c>
      <c r="Q48" s="857">
        <f t="shared" si="2"/>
        <v>0</v>
      </c>
      <c r="R48" s="861">
        <f>O48+P48+Q48</f>
        <v>17</v>
      </c>
      <c r="U48" s="849"/>
    </row>
    <row r="49" spans="1:21">
      <c r="A49" s="782">
        <v>39</v>
      </c>
      <c r="B49" s="599" t="s">
        <v>913</v>
      </c>
      <c r="C49" s="351">
        <v>3551</v>
      </c>
      <c r="D49" s="861">
        <v>17</v>
      </c>
      <c r="E49" s="857">
        <v>0</v>
      </c>
      <c r="F49" s="857">
        <f t="shared" si="0"/>
        <v>3568</v>
      </c>
      <c r="G49" s="861">
        <v>2774</v>
      </c>
      <c r="H49" s="861">
        <v>0</v>
      </c>
      <c r="I49" s="861">
        <v>0</v>
      </c>
      <c r="J49" s="857">
        <f t="shared" si="4"/>
        <v>2774</v>
      </c>
      <c r="K49" s="857">
        <v>0</v>
      </c>
      <c r="L49" s="861">
        <v>0</v>
      </c>
      <c r="M49" s="861">
        <v>0</v>
      </c>
      <c r="N49" s="857">
        <f t="shared" si="5"/>
        <v>0</v>
      </c>
      <c r="O49" s="857">
        <f t="shared" si="6"/>
        <v>777</v>
      </c>
      <c r="P49" s="857">
        <f t="shared" si="6"/>
        <v>17</v>
      </c>
      <c r="Q49" s="857">
        <f t="shared" si="2"/>
        <v>0</v>
      </c>
      <c r="R49" s="861">
        <f>O49+P49+Q49</f>
        <v>794</v>
      </c>
      <c r="T49" s="846" t="s">
        <v>936</v>
      </c>
      <c r="U49" s="849"/>
    </row>
    <row r="50" spans="1:21">
      <c r="A50" s="782">
        <v>40</v>
      </c>
      <c r="B50" s="353" t="s">
        <v>914</v>
      </c>
      <c r="C50" s="351">
        <v>2017</v>
      </c>
      <c r="D50" s="861">
        <v>4</v>
      </c>
      <c r="E50" s="857">
        <v>0</v>
      </c>
      <c r="F50" s="857">
        <f t="shared" si="0"/>
        <v>2021</v>
      </c>
      <c r="G50" s="861">
        <v>1902</v>
      </c>
      <c r="H50" s="861">
        <v>0</v>
      </c>
      <c r="I50" s="861">
        <v>0</v>
      </c>
      <c r="J50" s="857">
        <f t="shared" si="4"/>
        <v>1902</v>
      </c>
      <c r="K50" s="857">
        <v>0</v>
      </c>
      <c r="L50" s="861">
        <v>0</v>
      </c>
      <c r="M50" s="861">
        <v>0</v>
      </c>
      <c r="N50" s="857">
        <f t="shared" si="5"/>
        <v>0</v>
      </c>
      <c r="O50" s="857">
        <f t="shared" si="6"/>
        <v>115</v>
      </c>
      <c r="P50" s="857">
        <f t="shared" si="6"/>
        <v>4</v>
      </c>
      <c r="Q50" s="857">
        <f t="shared" si="2"/>
        <v>0</v>
      </c>
      <c r="R50" s="861">
        <v>0</v>
      </c>
      <c r="U50" s="849"/>
    </row>
    <row r="51" spans="1:21">
      <c r="A51" s="782">
        <v>41</v>
      </c>
      <c r="B51" s="353" t="s">
        <v>915</v>
      </c>
      <c r="C51" s="351">
        <v>2873</v>
      </c>
      <c r="D51" s="861">
        <v>8</v>
      </c>
      <c r="E51" s="857">
        <v>0</v>
      </c>
      <c r="F51" s="857">
        <f t="shared" si="0"/>
        <v>2881</v>
      </c>
      <c r="G51" s="861">
        <v>2920</v>
      </c>
      <c r="H51" s="861">
        <v>0</v>
      </c>
      <c r="I51" s="861">
        <v>0</v>
      </c>
      <c r="J51" s="857">
        <f t="shared" si="4"/>
        <v>2920</v>
      </c>
      <c r="K51" s="857">
        <v>0</v>
      </c>
      <c r="L51" s="861">
        <v>0</v>
      </c>
      <c r="M51" s="861">
        <v>0</v>
      </c>
      <c r="N51" s="857">
        <f t="shared" si="5"/>
        <v>0</v>
      </c>
      <c r="O51" s="857">
        <f t="shared" si="6"/>
        <v>-47</v>
      </c>
      <c r="P51" s="857">
        <f t="shared" si="6"/>
        <v>8</v>
      </c>
      <c r="Q51" s="857">
        <f t="shared" si="2"/>
        <v>0</v>
      </c>
      <c r="R51" s="861">
        <f>O51+P51+Q51</f>
        <v>-39</v>
      </c>
      <c r="U51" s="849"/>
    </row>
    <row r="52" spans="1:21">
      <c r="A52" s="782">
        <v>42</v>
      </c>
      <c r="B52" s="353" t="s">
        <v>916</v>
      </c>
      <c r="C52" s="351">
        <v>2114</v>
      </c>
      <c r="D52" s="861">
        <v>0</v>
      </c>
      <c r="E52" s="857">
        <v>0</v>
      </c>
      <c r="F52" s="857">
        <f t="shared" si="0"/>
        <v>2114</v>
      </c>
      <c r="G52" s="861">
        <v>2222</v>
      </c>
      <c r="H52" s="861">
        <v>0</v>
      </c>
      <c r="I52" s="861">
        <v>0</v>
      </c>
      <c r="J52" s="857">
        <f t="shared" si="4"/>
        <v>2222</v>
      </c>
      <c r="K52" s="857">
        <v>0</v>
      </c>
      <c r="L52" s="861">
        <v>0</v>
      </c>
      <c r="M52" s="861">
        <v>0</v>
      </c>
      <c r="N52" s="857">
        <f t="shared" si="5"/>
        <v>0</v>
      </c>
      <c r="O52" s="857">
        <f t="shared" si="6"/>
        <v>-108</v>
      </c>
      <c r="P52" s="857">
        <f t="shared" si="6"/>
        <v>0</v>
      </c>
      <c r="Q52" s="857">
        <f t="shared" si="2"/>
        <v>0</v>
      </c>
      <c r="R52" s="861">
        <v>0</v>
      </c>
      <c r="U52" s="849"/>
    </row>
    <row r="53" spans="1:21">
      <c r="A53" s="782">
        <v>43</v>
      </c>
      <c r="B53" s="353" t="s">
        <v>917</v>
      </c>
      <c r="C53" s="351">
        <v>1252</v>
      </c>
      <c r="D53" s="861">
        <v>0</v>
      </c>
      <c r="E53" s="857">
        <v>0</v>
      </c>
      <c r="F53" s="857">
        <f t="shared" si="0"/>
        <v>1252</v>
      </c>
      <c r="G53" s="861">
        <v>1178</v>
      </c>
      <c r="H53" s="861">
        <v>0</v>
      </c>
      <c r="I53" s="861">
        <v>0</v>
      </c>
      <c r="J53" s="857">
        <f t="shared" si="4"/>
        <v>1178</v>
      </c>
      <c r="K53" s="857">
        <v>0</v>
      </c>
      <c r="L53" s="861">
        <v>0</v>
      </c>
      <c r="M53" s="861">
        <v>0</v>
      </c>
      <c r="N53" s="857">
        <f t="shared" si="5"/>
        <v>0</v>
      </c>
      <c r="O53" s="857">
        <f t="shared" si="6"/>
        <v>74</v>
      </c>
      <c r="P53" s="857">
        <f t="shared" si="6"/>
        <v>0</v>
      </c>
      <c r="Q53" s="857">
        <f t="shared" si="2"/>
        <v>0</v>
      </c>
      <c r="R53" s="861">
        <v>0</v>
      </c>
      <c r="U53" s="849"/>
    </row>
    <row r="54" spans="1:21">
      <c r="A54" s="782">
        <v>44</v>
      </c>
      <c r="B54" s="353" t="s">
        <v>918</v>
      </c>
      <c r="C54" s="351">
        <v>1140</v>
      </c>
      <c r="D54" s="861">
        <v>9</v>
      </c>
      <c r="E54" s="857">
        <v>0</v>
      </c>
      <c r="F54" s="857">
        <f t="shared" si="0"/>
        <v>1149</v>
      </c>
      <c r="G54" s="861">
        <v>1155</v>
      </c>
      <c r="H54" s="861">
        <v>0</v>
      </c>
      <c r="I54" s="861">
        <v>0</v>
      </c>
      <c r="J54" s="857">
        <f t="shared" si="4"/>
        <v>1155</v>
      </c>
      <c r="K54" s="857">
        <v>0</v>
      </c>
      <c r="L54" s="861">
        <v>0</v>
      </c>
      <c r="M54" s="861">
        <v>0</v>
      </c>
      <c r="N54" s="857">
        <f t="shared" si="5"/>
        <v>0</v>
      </c>
      <c r="O54" s="857">
        <f t="shared" si="6"/>
        <v>-15</v>
      </c>
      <c r="P54" s="857">
        <f t="shared" si="6"/>
        <v>9</v>
      </c>
      <c r="Q54" s="857">
        <f t="shared" si="2"/>
        <v>0</v>
      </c>
      <c r="R54" s="861">
        <f>O54+P54+Q54</f>
        <v>-6</v>
      </c>
      <c r="T54" s="846" t="s">
        <v>985</v>
      </c>
      <c r="U54" s="849"/>
    </row>
    <row r="55" spans="1:21">
      <c r="A55" s="782">
        <v>45</v>
      </c>
      <c r="B55" s="353" t="s">
        <v>919</v>
      </c>
      <c r="C55" s="351">
        <v>2927</v>
      </c>
      <c r="D55" s="861">
        <v>29</v>
      </c>
      <c r="E55" s="857">
        <v>0</v>
      </c>
      <c r="F55" s="857">
        <f t="shared" si="0"/>
        <v>2956</v>
      </c>
      <c r="G55" s="861">
        <v>2818</v>
      </c>
      <c r="H55" s="861">
        <v>0</v>
      </c>
      <c r="I55" s="861">
        <v>0</v>
      </c>
      <c r="J55" s="857">
        <f t="shared" si="4"/>
        <v>2818</v>
      </c>
      <c r="K55" s="857">
        <v>0</v>
      </c>
      <c r="L55" s="861">
        <v>0</v>
      </c>
      <c r="M55" s="861">
        <v>0</v>
      </c>
      <c r="N55" s="857">
        <f t="shared" si="5"/>
        <v>0</v>
      </c>
      <c r="O55" s="857">
        <f t="shared" si="6"/>
        <v>109</v>
      </c>
      <c r="P55" s="857">
        <f t="shared" si="6"/>
        <v>29</v>
      </c>
      <c r="Q55" s="857">
        <f t="shared" si="2"/>
        <v>0</v>
      </c>
      <c r="R55" s="861">
        <f>O55+P55+Q55</f>
        <v>138</v>
      </c>
      <c r="U55" s="849"/>
    </row>
    <row r="56" spans="1:21">
      <c r="A56" s="782">
        <v>46</v>
      </c>
      <c r="B56" s="353" t="s">
        <v>920</v>
      </c>
      <c r="C56" s="351">
        <v>2272</v>
      </c>
      <c r="D56" s="861">
        <v>1</v>
      </c>
      <c r="E56" s="857">
        <v>0</v>
      </c>
      <c r="F56" s="857">
        <f t="shared" si="0"/>
        <v>2273</v>
      </c>
      <c r="G56" s="861">
        <v>2293</v>
      </c>
      <c r="H56" s="861">
        <v>0</v>
      </c>
      <c r="I56" s="861">
        <v>0</v>
      </c>
      <c r="J56" s="857">
        <f t="shared" si="4"/>
        <v>2293</v>
      </c>
      <c r="K56" s="857">
        <v>0</v>
      </c>
      <c r="L56" s="861">
        <v>0</v>
      </c>
      <c r="M56" s="861">
        <v>0</v>
      </c>
      <c r="N56" s="857">
        <f t="shared" si="5"/>
        <v>0</v>
      </c>
      <c r="O56" s="857">
        <f t="shared" si="6"/>
        <v>-21</v>
      </c>
      <c r="P56" s="857">
        <f t="shared" si="6"/>
        <v>1</v>
      </c>
      <c r="Q56" s="857">
        <f t="shared" si="2"/>
        <v>0</v>
      </c>
      <c r="R56" s="861">
        <v>0</v>
      </c>
      <c r="T56" s="846" t="s">
        <v>984</v>
      </c>
      <c r="U56" s="849"/>
    </row>
    <row r="57" spans="1:21">
      <c r="A57" s="782">
        <v>47</v>
      </c>
      <c r="B57" s="353" t="s">
        <v>1028</v>
      </c>
      <c r="C57" s="351">
        <v>2013</v>
      </c>
      <c r="D57" s="861">
        <v>2</v>
      </c>
      <c r="E57" s="857">
        <v>0</v>
      </c>
      <c r="F57" s="857">
        <f t="shared" si="0"/>
        <v>2015</v>
      </c>
      <c r="G57" s="861">
        <v>1707</v>
      </c>
      <c r="H57" s="861">
        <v>0</v>
      </c>
      <c r="I57" s="861">
        <v>0</v>
      </c>
      <c r="J57" s="857">
        <f t="shared" si="4"/>
        <v>1707</v>
      </c>
      <c r="K57" s="857">
        <v>0</v>
      </c>
      <c r="L57" s="861">
        <v>0</v>
      </c>
      <c r="M57" s="861">
        <v>0</v>
      </c>
      <c r="N57" s="857">
        <f t="shared" si="5"/>
        <v>0</v>
      </c>
      <c r="O57" s="857">
        <f t="shared" si="6"/>
        <v>306</v>
      </c>
      <c r="P57" s="857">
        <f t="shared" si="6"/>
        <v>2</v>
      </c>
      <c r="Q57" s="857">
        <f t="shared" si="2"/>
        <v>0</v>
      </c>
      <c r="R57" s="861">
        <f>O57+P57+Q57</f>
        <v>308</v>
      </c>
      <c r="U57" s="849"/>
    </row>
    <row r="58" spans="1:21">
      <c r="A58" s="782">
        <v>48</v>
      </c>
      <c r="B58" s="353" t="s">
        <v>1029</v>
      </c>
      <c r="C58" s="351">
        <v>2296</v>
      </c>
      <c r="D58" s="861">
        <v>3</v>
      </c>
      <c r="E58" s="857">
        <v>0</v>
      </c>
      <c r="F58" s="857">
        <f t="shared" si="0"/>
        <v>2299</v>
      </c>
      <c r="G58" s="861">
        <v>2280</v>
      </c>
      <c r="H58" s="861">
        <v>0</v>
      </c>
      <c r="I58" s="861">
        <v>0</v>
      </c>
      <c r="J58" s="857">
        <f t="shared" si="4"/>
        <v>2280</v>
      </c>
      <c r="K58" s="857">
        <v>0</v>
      </c>
      <c r="L58" s="861">
        <v>0</v>
      </c>
      <c r="M58" s="861">
        <v>0</v>
      </c>
      <c r="N58" s="857">
        <f t="shared" si="5"/>
        <v>0</v>
      </c>
      <c r="O58" s="857">
        <f t="shared" si="6"/>
        <v>16</v>
      </c>
      <c r="P58" s="857">
        <f t="shared" si="6"/>
        <v>3</v>
      </c>
      <c r="Q58" s="857">
        <f t="shared" si="2"/>
        <v>0</v>
      </c>
      <c r="R58" s="861">
        <v>0</v>
      </c>
      <c r="U58" s="849"/>
    </row>
    <row r="59" spans="1:21">
      <c r="A59" s="782">
        <v>49</v>
      </c>
      <c r="B59" s="353" t="s">
        <v>923</v>
      </c>
      <c r="C59" s="351">
        <v>2139</v>
      </c>
      <c r="D59" s="861">
        <v>16</v>
      </c>
      <c r="E59" s="857">
        <v>0</v>
      </c>
      <c r="F59" s="857">
        <f t="shared" si="0"/>
        <v>2155</v>
      </c>
      <c r="G59" s="861">
        <v>1839</v>
      </c>
      <c r="H59" s="861">
        <v>0</v>
      </c>
      <c r="I59" s="861">
        <v>0</v>
      </c>
      <c r="J59" s="857">
        <f t="shared" si="4"/>
        <v>1839</v>
      </c>
      <c r="K59" s="857">
        <v>0</v>
      </c>
      <c r="L59" s="861">
        <v>0</v>
      </c>
      <c r="M59" s="861">
        <v>0</v>
      </c>
      <c r="N59" s="857">
        <f t="shared" si="5"/>
        <v>0</v>
      </c>
      <c r="O59" s="857">
        <f t="shared" si="6"/>
        <v>300</v>
      </c>
      <c r="P59" s="857">
        <f t="shared" si="6"/>
        <v>16</v>
      </c>
      <c r="Q59" s="857">
        <f t="shared" si="2"/>
        <v>0</v>
      </c>
      <c r="R59" s="861">
        <v>0</v>
      </c>
      <c r="U59" s="849"/>
    </row>
    <row r="60" spans="1:21">
      <c r="A60" s="782">
        <v>50</v>
      </c>
      <c r="B60" s="353" t="s">
        <v>924</v>
      </c>
      <c r="C60" s="351">
        <v>1177</v>
      </c>
      <c r="D60" s="861">
        <v>0</v>
      </c>
      <c r="E60" s="857">
        <v>0</v>
      </c>
      <c r="F60" s="857">
        <f t="shared" si="0"/>
        <v>1177</v>
      </c>
      <c r="G60" s="861">
        <v>1006</v>
      </c>
      <c r="H60" s="861">
        <v>0</v>
      </c>
      <c r="I60" s="861">
        <v>0</v>
      </c>
      <c r="J60" s="857">
        <f t="shared" si="4"/>
        <v>1006</v>
      </c>
      <c r="K60" s="857">
        <v>0</v>
      </c>
      <c r="L60" s="861">
        <v>0</v>
      </c>
      <c r="M60" s="861">
        <v>0</v>
      </c>
      <c r="N60" s="857">
        <f t="shared" si="5"/>
        <v>0</v>
      </c>
      <c r="O60" s="857">
        <f t="shared" si="6"/>
        <v>171</v>
      </c>
      <c r="P60" s="857">
        <f t="shared" si="6"/>
        <v>0</v>
      </c>
      <c r="Q60" s="857">
        <f t="shared" si="2"/>
        <v>0</v>
      </c>
      <c r="R60" s="861">
        <f>O60+P60+Q60</f>
        <v>171</v>
      </c>
      <c r="T60" s="846" t="s">
        <v>980</v>
      </c>
      <c r="U60" s="849"/>
    </row>
    <row r="61" spans="1:21">
      <c r="A61" s="782">
        <v>51</v>
      </c>
      <c r="B61" s="353" t="s">
        <v>925</v>
      </c>
      <c r="C61" s="351">
        <v>2621</v>
      </c>
      <c r="D61" s="861">
        <v>4</v>
      </c>
      <c r="E61" s="857">
        <v>0</v>
      </c>
      <c r="F61" s="857">
        <f t="shared" si="0"/>
        <v>2625</v>
      </c>
      <c r="G61" s="861">
        <v>2141</v>
      </c>
      <c r="H61" s="861">
        <v>0</v>
      </c>
      <c r="I61" s="861">
        <v>0</v>
      </c>
      <c r="J61" s="857">
        <f t="shared" si="4"/>
        <v>2141</v>
      </c>
      <c r="K61" s="857">
        <v>0</v>
      </c>
      <c r="L61" s="861">
        <v>0</v>
      </c>
      <c r="M61" s="861">
        <v>0</v>
      </c>
      <c r="N61" s="857">
        <f t="shared" si="5"/>
        <v>0</v>
      </c>
      <c r="O61" s="857">
        <f t="shared" si="6"/>
        <v>480</v>
      </c>
      <c r="P61" s="857">
        <f t="shared" si="6"/>
        <v>4</v>
      </c>
      <c r="Q61" s="857">
        <f t="shared" si="2"/>
        <v>0</v>
      </c>
      <c r="R61" s="861">
        <f>O61+P61+Q61</f>
        <v>484</v>
      </c>
      <c r="U61" s="849"/>
    </row>
    <row r="62" spans="1:21">
      <c r="A62" s="895"/>
      <c r="B62" s="895"/>
      <c r="C62" s="906">
        <v>110285</v>
      </c>
      <c r="D62" s="895">
        <v>692</v>
      </c>
      <c r="E62" s="907">
        <v>0</v>
      </c>
      <c r="F62" s="907">
        <f>SUM(F11:F61)</f>
        <v>110977</v>
      </c>
      <c r="G62" s="895">
        <v>103401</v>
      </c>
      <c r="H62" s="895">
        <f t="shared" ref="H62:R62" si="7">SUM(H11:H61)</f>
        <v>0</v>
      </c>
      <c r="I62" s="895">
        <f t="shared" si="7"/>
        <v>0</v>
      </c>
      <c r="J62" s="907">
        <f t="shared" si="4"/>
        <v>103401</v>
      </c>
      <c r="K62" s="907">
        <v>0</v>
      </c>
      <c r="L62" s="895">
        <f t="shared" si="7"/>
        <v>0</v>
      </c>
      <c r="M62" s="895">
        <f t="shared" si="7"/>
        <v>0</v>
      </c>
      <c r="N62" s="907">
        <f t="shared" si="5"/>
        <v>0</v>
      </c>
      <c r="O62" s="907">
        <f t="shared" si="6"/>
        <v>6884</v>
      </c>
      <c r="P62" s="907">
        <f t="shared" si="6"/>
        <v>692</v>
      </c>
      <c r="Q62" s="907">
        <f t="shared" si="2"/>
        <v>0</v>
      </c>
      <c r="R62" s="895">
        <f t="shared" si="7"/>
        <v>7015</v>
      </c>
      <c r="U62" s="849"/>
    </row>
    <row r="63" spans="1:21">
      <c r="C63" s="908"/>
      <c r="E63" s="905"/>
    </row>
    <row r="64" spans="1:21" ht="23.25">
      <c r="A64" s="864"/>
      <c r="B64" s="864"/>
      <c r="C64" s="864"/>
      <c r="D64" s="864"/>
      <c r="E64" s="864"/>
      <c r="F64" s="865"/>
      <c r="G64" s="864"/>
      <c r="H64" s="866"/>
      <c r="I64" s="866"/>
      <c r="J64" s="866"/>
    </row>
    <row r="65" spans="1:10">
      <c r="A65" s="1231" t="s">
        <v>12</v>
      </c>
      <c r="B65" s="1231"/>
      <c r="C65" s="784"/>
      <c r="D65" s="798"/>
      <c r="E65" s="866"/>
      <c r="F65" s="866"/>
      <c r="G65" s="866"/>
      <c r="H65" s="866"/>
      <c r="I65" s="866"/>
      <c r="J65" s="866"/>
    </row>
    <row r="66" spans="1:10">
      <c r="A66" s="358"/>
      <c r="B66" s="358"/>
      <c r="C66" s="358"/>
      <c r="D66" s="358"/>
      <c r="E66" s="866"/>
      <c r="F66" s="866"/>
      <c r="G66" s="867"/>
      <c r="H66" s="1107" t="s">
        <v>13</v>
      </c>
      <c r="I66" s="1107"/>
      <c r="J66" s="866"/>
    </row>
    <row r="67" spans="1:10">
      <c r="A67" s="358"/>
      <c r="B67" s="358"/>
      <c r="C67" s="358"/>
      <c r="D67" s="358"/>
      <c r="E67" s="866"/>
      <c r="F67" s="866"/>
      <c r="G67" s="411" t="s">
        <v>14</v>
      </c>
      <c r="H67" s="411"/>
      <c r="I67" s="411"/>
      <c r="J67" s="866"/>
    </row>
    <row r="68" spans="1:10">
      <c r="A68" s="358"/>
      <c r="B68" s="798"/>
      <c r="C68" s="798"/>
      <c r="D68" s="798"/>
      <c r="E68" s="866"/>
      <c r="F68" s="866"/>
      <c r="G68" s="411" t="s">
        <v>88</v>
      </c>
      <c r="H68" s="411"/>
      <c r="I68" s="411"/>
      <c r="J68" s="866"/>
    </row>
    <row r="69" spans="1:10">
      <c r="A69" s="866"/>
      <c r="B69" s="866"/>
      <c r="C69" s="866"/>
      <c r="D69" s="866"/>
      <c r="E69" s="866"/>
      <c r="F69" s="866"/>
      <c r="G69" s="1115" t="s">
        <v>85</v>
      </c>
      <c r="H69" s="1115"/>
      <c r="I69" s="1115"/>
      <c r="J69" s="866"/>
    </row>
    <row r="70" spans="1:10">
      <c r="A70" s="866"/>
      <c r="B70" s="866"/>
      <c r="C70" s="866"/>
      <c r="D70" s="866"/>
      <c r="E70" s="866"/>
      <c r="F70" s="866"/>
      <c r="G70" s="866"/>
      <c r="H70" s="866"/>
      <c r="I70" s="866"/>
      <c r="J70" s="866"/>
    </row>
  </sheetData>
  <mergeCells count="13">
    <mergeCell ref="A65:B65"/>
    <mergeCell ref="H66:I66"/>
    <mergeCell ref="G69:I69"/>
    <mergeCell ref="G1:M1"/>
    <mergeCell ref="E2:O2"/>
    <mergeCell ref="B4:T4"/>
    <mergeCell ref="A6:B6"/>
    <mergeCell ref="A8:A9"/>
    <mergeCell ref="B8:B9"/>
    <mergeCell ref="C8:F8"/>
    <mergeCell ref="G8:J8"/>
    <mergeCell ref="K8:N8"/>
    <mergeCell ref="O8:R8"/>
  </mergeCells>
  <pageMargins left="0.7" right="0.7" top="0.75" bottom="0.75" header="0.3" footer="0.3"/>
  <pageSetup scale="71" orientation="landscape" r:id="rId1"/>
  <rowBreaks count="1" manualBreakCount="1">
    <brk id="35" max="17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9"/>
  <sheetViews>
    <sheetView view="pageBreakPreview" topLeftCell="C3" zoomScale="85" zoomScaleNormal="70" zoomScaleSheetLayoutView="85" workbookViewId="0">
      <pane ySplit="8" topLeftCell="A62" activePane="bottomLeft" state="frozen"/>
      <selection activeCell="K64" sqref="K64"/>
      <selection pane="bottomLeft" activeCell="R66" sqref="R66:S66"/>
    </sheetView>
  </sheetViews>
  <sheetFormatPr defaultColWidth="9.140625" defaultRowHeight="15"/>
  <cols>
    <col min="1" max="1" width="7.28515625" style="846" customWidth="1"/>
    <col min="2" max="2" width="16.140625" style="846" customWidth="1"/>
    <col min="3" max="3" width="15.42578125" style="866" customWidth="1"/>
    <col min="4" max="4" width="14.85546875" style="866" customWidth="1"/>
    <col min="5" max="5" width="11.85546875" style="866" customWidth="1"/>
    <col min="6" max="6" width="9.85546875" style="866" customWidth="1"/>
    <col min="7" max="7" width="12.7109375" style="866" customWidth="1"/>
    <col min="8" max="9" width="11" style="866" customWidth="1"/>
    <col min="10" max="10" width="14.140625" style="866" customWidth="1"/>
    <col min="11" max="11" width="12.28515625" style="866" customWidth="1"/>
    <col min="12" max="12" width="13.140625" style="866" customWidth="1"/>
    <col min="13" max="13" width="9.7109375" style="866" customWidth="1"/>
    <col min="14" max="14" width="9.5703125" style="866" customWidth="1"/>
    <col min="15" max="15" width="12.7109375" style="866" customWidth="1"/>
    <col min="16" max="16" width="13.28515625" style="866" customWidth="1"/>
    <col min="17" max="17" width="11.28515625" style="866" customWidth="1"/>
    <col min="18" max="18" width="12.28515625" style="866" customWidth="1"/>
    <col min="19" max="19" width="17.140625" style="866" customWidth="1"/>
    <col min="20" max="20" width="12.28515625" style="846" customWidth="1"/>
    <col min="21" max="16384" width="9.140625" style="846"/>
  </cols>
  <sheetData>
    <row r="1" spans="1:20" s="358" customFormat="1" ht="15.75">
      <c r="C1" s="600"/>
      <c r="D1" s="600"/>
      <c r="E1" s="600"/>
      <c r="F1" s="600"/>
      <c r="G1" s="600"/>
      <c r="H1" s="600"/>
      <c r="I1" s="601" t="s">
        <v>0</v>
      </c>
      <c r="J1" s="600"/>
      <c r="K1" s="602"/>
      <c r="L1" s="602"/>
      <c r="M1" s="602"/>
      <c r="N1" s="602"/>
      <c r="O1" s="602"/>
      <c r="P1" s="602"/>
      <c r="Q1" s="1242" t="s">
        <v>529</v>
      </c>
      <c r="R1" s="1242"/>
      <c r="S1" s="602"/>
    </row>
    <row r="2" spans="1:20" s="358" customFormat="1" ht="20.25">
      <c r="C2" s="602"/>
      <c r="D2" s="602"/>
      <c r="E2" s="602"/>
      <c r="F2" s="602"/>
      <c r="G2" s="1352" t="s">
        <v>734</v>
      </c>
      <c r="H2" s="1352"/>
      <c r="I2" s="1352"/>
      <c r="J2" s="1352"/>
      <c r="K2" s="1352"/>
      <c r="L2" s="1352"/>
      <c r="M2" s="1352"/>
      <c r="N2" s="788"/>
      <c r="O2" s="788"/>
      <c r="P2" s="788"/>
      <c r="Q2" s="788"/>
      <c r="R2" s="602"/>
      <c r="S2" s="602"/>
    </row>
    <row r="3" spans="1:20" s="358" customFormat="1" ht="20.25">
      <c r="C3" s="602"/>
      <c r="D3" s="602"/>
      <c r="E3" s="602"/>
      <c r="F3" s="602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602"/>
      <c r="S3" s="602"/>
    </row>
    <row r="4" spans="1:20" ht="18">
      <c r="B4" s="1353" t="s">
        <v>748</v>
      </c>
      <c r="C4" s="1353"/>
      <c r="D4" s="1353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  <c r="P4" s="1353"/>
      <c r="Q4" s="1353"/>
      <c r="R4" s="1353"/>
      <c r="S4" s="1353"/>
      <c r="T4" s="1353"/>
    </row>
    <row r="5" spans="1:20" ht="15.75">
      <c r="D5" s="868"/>
      <c r="T5" s="847"/>
    </row>
    <row r="6" spans="1:20">
      <c r="A6" s="869" t="s">
        <v>163</v>
      </c>
    </row>
    <row r="7" spans="1:20">
      <c r="B7" s="848"/>
      <c r="Q7" s="870" t="s">
        <v>138</v>
      </c>
    </row>
    <row r="8" spans="1:20" s="849" customFormat="1" ht="32.450000000000003" customHeight="1">
      <c r="A8" s="1118" t="s">
        <v>2</v>
      </c>
      <c r="B8" s="1345" t="s">
        <v>3</v>
      </c>
      <c r="C8" s="1347" t="s">
        <v>453</v>
      </c>
      <c r="D8" s="1347"/>
      <c r="E8" s="1347"/>
      <c r="F8" s="1347"/>
      <c r="G8" s="1347" t="s">
        <v>454</v>
      </c>
      <c r="H8" s="1347"/>
      <c r="I8" s="1347"/>
      <c r="J8" s="1347"/>
      <c r="K8" s="1347" t="s">
        <v>455</v>
      </c>
      <c r="L8" s="1347"/>
      <c r="M8" s="1347"/>
      <c r="N8" s="1347"/>
      <c r="O8" s="1347" t="s">
        <v>456</v>
      </c>
      <c r="P8" s="1347"/>
      <c r="Q8" s="1347"/>
      <c r="R8" s="1345"/>
      <c r="S8" s="1354" t="s">
        <v>161</v>
      </c>
    </row>
    <row r="9" spans="1:20" s="853" customFormat="1" ht="75" customHeight="1">
      <c r="A9" s="1118"/>
      <c r="B9" s="1346"/>
      <c r="C9" s="850" t="s">
        <v>158</v>
      </c>
      <c r="D9" s="871" t="s">
        <v>160</v>
      </c>
      <c r="E9" s="850" t="s">
        <v>137</v>
      </c>
      <c r="F9" s="871" t="s">
        <v>159</v>
      </c>
      <c r="G9" s="850" t="s">
        <v>240</v>
      </c>
      <c r="H9" s="871" t="s">
        <v>160</v>
      </c>
      <c r="I9" s="850" t="s">
        <v>137</v>
      </c>
      <c r="J9" s="871" t="s">
        <v>159</v>
      </c>
      <c r="K9" s="850" t="s">
        <v>240</v>
      </c>
      <c r="L9" s="871" t="s">
        <v>160</v>
      </c>
      <c r="M9" s="850" t="s">
        <v>137</v>
      </c>
      <c r="N9" s="871" t="s">
        <v>159</v>
      </c>
      <c r="O9" s="850" t="s">
        <v>240</v>
      </c>
      <c r="P9" s="871" t="s">
        <v>160</v>
      </c>
      <c r="Q9" s="850" t="s">
        <v>137</v>
      </c>
      <c r="R9" s="872" t="s">
        <v>159</v>
      </c>
      <c r="S9" s="1354"/>
    </row>
    <row r="10" spans="1:20" s="853" customFormat="1" ht="16.149999999999999" customHeight="1">
      <c r="A10" s="782">
        <v>1</v>
      </c>
      <c r="B10" s="873">
        <v>2</v>
      </c>
      <c r="C10" s="874">
        <v>3</v>
      </c>
      <c r="D10" s="874">
        <v>4</v>
      </c>
      <c r="E10" s="874">
        <v>5</v>
      </c>
      <c r="F10" s="874">
        <v>6</v>
      </c>
      <c r="G10" s="874">
        <v>7</v>
      </c>
      <c r="H10" s="874">
        <v>8</v>
      </c>
      <c r="I10" s="874">
        <v>9</v>
      </c>
      <c r="J10" s="874">
        <v>10</v>
      </c>
      <c r="K10" s="874">
        <v>11</v>
      </c>
      <c r="L10" s="874">
        <v>12</v>
      </c>
      <c r="M10" s="874">
        <v>13</v>
      </c>
      <c r="N10" s="874">
        <v>14</v>
      </c>
      <c r="O10" s="874">
        <v>15</v>
      </c>
      <c r="P10" s="874">
        <v>16</v>
      </c>
      <c r="Q10" s="874">
        <v>17</v>
      </c>
      <c r="R10" s="875">
        <v>18</v>
      </c>
      <c r="S10" s="876">
        <v>19</v>
      </c>
    </row>
    <row r="11" spans="1:20" s="853" customFormat="1" ht="25.5" customHeight="1">
      <c r="A11" s="782">
        <v>1</v>
      </c>
      <c r="B11" s="603" t="s">
        <v>875</v>
      </c>
      <c r="C11" s="877">
        <v>0</v>
      </c>
      <c r="D11" s="877">
        <v>0</v>
      </c>
      <c r="E11" s="877">
        <v>0</v>
      </c>
      <c r="F11" s="877">
        <f>D11*E11</f>
        <v>0</v>
      </c>
      <c r="G11" s="877">
        <v>0</v>
      </c>
      <c r="H11" s="877">
        <v>0</v>
      </c>
      <c r="I11" s="877">
        <v>0</v>
      </c>
      <c r="J11" s="877">
        <f>H11*I11</f>
        <v>0</v>
      </c>
      <c r="K11" s="877">
        <v>0</v>
      </c>
      <c r="L11" s="877">
        <v>0</v>
      </c>
      <c r="M11" s="877">
        <v>0</v>
      </c>
      <c r="N11" s="877">
        <f>L11*M11</f>
        <v>0</v>
      </c>
      <c r="O11" s="877">
        <v>0</v>
      </c>
      <c r="P11" s="877">
        <v>0</v>
      </c>
      <c r="Q11" s="877">
        <v>0</v>
      </c>
      <c r="R11" s="878">
        <f>P11*Q11</f>
        <v>0</v>
      </c>
      <c r="S11" s="879">
        <f>F11+J11+N11+R11</f>
        <v>0</v>
      </c>
    </row>
    <row r="12" spans="1:20" s="853" customFormat="1" ht="25.5" customHeight="1">
      <c r="A12" s="782">
        <v>2</v>
      </c>
      <c r="B12" s="604" t="s">
        <v>876</v>
      </c>
      <c r="C12" s="877">
        <v>0</v>
      </c>
      <c r="D12" s="877">
        <v>0</v>
      </c>
      <c r="E12" s="877">
        <v>0</v>
      </c>
      <c r="F12" s="877">
        <f t="shared" ref="F12:F61" si="0">D12*E12</f>
        <v>0</v>
      </c>
      <c r="G12" s="877">
        <v>0</v>
      </c>
      <c r="H12" s="877">
        <v>0</v>
      </c>
      <c r="I12" s="877">
        <v>0</v>
      </c>
      <c r="J12" s="877">
        <f t="shared" ref="J12:J61" si="1">H12*I12</f>
        <v>0</v>
      </c>
      <c r="K12" s="877">
        <v>0</v>
      </c>
      <c r="L12" s="877">
        <v>0</v>
      </c>
      <c r="M12" s="877">
        <v>0</v>
      </c>
      <c r="N12" s="877">
        <f t="shared" ref="N12:N61" si="2">L12*M12</f>
        <v>0</v>
      </c>
      <c r="O12" s="877">
        <v>0</v>
      </c>
      <c r="P12" s="877">
        <v>0</v>
      </c>
      <c r="Q12" s="877">
        <v>0</v>
      </c>
      <c r="R12" s="878">
        <f t="shared" ref="R12:R61" si="3">P12*Q12</f>
        <v>0</v>
      </c>
      <c r="S12" s="879">
        <f t="shared" ref="S12:S62" si="4">F12+J12+N12+R12</f>
        <v>0</v>
      </c>
    </row>
    <row r="13" spans="1:20" s="853" customFormat="1" ht="25.5" customHeight="1">
      <c r="A13" s="782">
        <v>3</v>
      </c>
      <c r="B13" s="604" t="s">
        <v>1020</v>
      </c>
      <c r="C13" s="877">
        <v>0</v>
      </c>
      <c r="D13" s="877">
        <v>0</v>
      </c>
      <c r="E13" s="877">
        <v>0</v>
      </c>
      <c r="F13" s="877">
        <f t="shared" si="0"/>
        <v>0</v>
      </c>
      <c r="G13" s="877">
        <v>0</v>
      </c>
      <c r="H13" s="877">
        <v>0</v>
      </c>
      <c r="I13" s="877">
        <v>0</v>
      </c>
      <c r="J13" s="877">
        <f t="shared" si="1"/>
        <v>0</v>
      </c>
      <c r="K13" s="877">
        <v>0</v>
      </c>
      <c r="L13" s="877">
        <v>0</v>
      </c>
      <c r="M13" s="877">
        <v>0</v>
      </c>
      <c r="N13" s="877">
        <f t="shared" si="2"/>
        <v>0</v>
      </c>
      <c r="O13" s="877">
        <v>105</v>
      </c>
      <c r="P13" s="877">
        <v>105</v>
      </c>
      <c r="Q13" s="877">
        <v>3.25</v>
      </c>
      <c r="R13" s="878">
        <f t="shared" si="3"/>
        <v>341.25</v>
      </c>
      <c r="S13" s="879">
        <f t="shared" si="4"/>
        <v>341.25</v>
      </c>
      <c r="T13" s="853" t="s">
        <v>1113</v>
      </c>
    </row>
    <row r="14" spans="1:20" s="853" customFormat="1" ht="25.5" customHeight="1">
      <c r="A14" s="782">
        <v>4</v>
      </c>
      <c r="B14" s="605" t="s">
        <v>878</v>
      </c>
      <c r="C14" s="877">
        <v>0</v>
      </c>
      <c r="D14" s="877">
        <v>0</v>
      </c>
      <c r="E14" s="877">
        <v>0</v>
      </c>
      <c r="F14" s="877">
        <f t="shared" si="0"/>
        <v>0</v>
      </c>
      <c r="G14" s="877">
        <v>0</v>
      </c>
      <c r="H14" s="877">
        <v>0</v>
      </c>
      <c r="I14" s="877">
        <v>0</v>
      </c>
      <c r="J14" s="877">
        <f t="shared" si="1"/>
        <v>0</v>
      </c>
      <c r="K14" s="877">
        <v>0</v>
      </c>
      <c r="L14" s="877">
        <v>0</v>
      </c>
      <c r="M14" s="877">
        <v>0</v>
      </c>
      <c r="N14" s="877">
        <f t="shared" si="2"/>
        <v>0</v>
      </c>
      <c r="O14" s="877">
        <v>0</v>
      </c>
      <c r="P14" s="877">
        <v>0</v>
      </c>
      <c r="Q14" s="877">
        <v>0</v>
      </c>
      <c r="R14" s="878">
        <f t="shared" si="3"/>
        <v>0</v>
      </c>
      <c r="S14" s="879">
        <f t="shared" si="4"/>
        <v>0</v>
      </c>
    </row>
    <row r="15" spans="1:20" s="853" customFormat="1" ht="25.5" customHeight="1">
      <c r="A15" s="782">
        <v>5</v>
      </c>
      <c r="B15" s="605" t="s">
        <v>879</v>
      </c>
      <c r="C15" s="877">
        <v>0</v>
      </c>
      <c r="D15" s="877">
        <v>0</v>
      </c>
      <c r="E15" s="877">
        <v>0</v>
      </c>
      <c r="F15" s="877">
        <f t="shared" si="0"/>
        <v>0</v>
      </c>
      <c r="G15" s="877">
        <v>0</v>
      </c>
      <c r="H15" s="877">
        <v>0</v>
      </c>
      <c r="I15" s="877">
        <v>0</v>
      </c>
      <c r="J15" s="877">
        <f t="shared" si="1"/>
        <v>0</v>
      </c>
      <c r="K15" s="877">
        <v>0</v>
      </c>
      <c r="L15" s="877">
        <v>0</v>
      </c>
      <c r="M15" s="877">
        <v>0</v>
      </c>
      <c r="N15" s="877">
        <f t="shared" si="2"/>
        <v>0</v>
      </c>
      <c r="O15" s="877">
        <v>0</v>
      </c>
      <c r="P15" s="877">
        <v>0</v>
      </c>
      <c r="Q15" s="877">
        <v>0</v>
      </c>
      <c r="R15" s="878">
        <f t="shared" si="3"/>
        <v>0</v>
      </c>
      <c r="S15" s="879">
        <f t="shared" si="4"/>
        <v>0</v>
      </c>
    </row>
    <row r="16" spans="1:20" s="853" customFormat="1" ht="25.5" customHeight="1">
      <c r="A16" s="782">
        <v>6</v>
      </c>
      <c r="B16" s="605" t="s">
        <v>880</v>
      </c>
      <c r="C16" s="877">
        <v>23</v>
      </c>
      <c r="D16" s="877">
        <v>23</v>
      </c>
      <c r="E16" s="877">
        <v>2.23</v>
      </c>
      <c r="F16" s="877">
        <f t="shared" si="0"/>
        <v>51.29</v>
      </c>
      <c r="G16" s="877">
        <v>11</v>
      </c>
      <c r="H16" s="877">
        <v>11</v>
      </c>
      <c r="I16" s="877">
        <v>2.58</v>
      </c>
      <c r="J16" s="877">
        <f t="shared" si="1"/>
        <v>28.380000000000003</v>
      </c>
      <c r="K16" s="877">
        <v>5</v>
      </c>
      <c r="L16" s="877">
        <v>5</v>
      </c>
      <c r="M16" s="877">
        <v>2.98</v>
      </c>
      <c r="N16" s="877">
        <f t="shared" si="2"/>
        <v>14.9</v>
      </c>
      <c r="O16" s="877">
        <v>2</v>
      </c>
      <c r="P16" s="877">
        <v>2</v>
      </c>
      <c r="Q16" s="877">
        <v>3.25</v>
      </c>
      <c r="R16" s="878">
        <f t="shared" si="3"/>
        <v>6.5</v>
      </c>
      <c r="S16" s="879">
        <f t="shared" si="4"/>
        <v>101.07000000000001</v>
      </c>
    </row>
    <row r="17" spans="1:45" s="853" customFormat="1" ht="25.5" customHeight="1">
      <c r="A17" s="782">
        <v>7</v>
      </c>
      <c r="B17" s="605" t="s">
        <v>881</v>
      </c>
      <c r="C17" s="877">
        <v>0</v>
      </c>
      <c r="D17" s="877">
        <v>0</v>
      </c>
      <c r="E17" s="877">
        <v>0</v>
      </c>
      <c r="F17" s="877">
        <f t="shared" si="0"/>
        <v>0</v>
      </c>
      <c r="G17" s="877">
        <v>0</v>
      </c>
      <c r="H17" s="877">
        <v>0</v>
      </c>
      <c r="I17" s="877">
        <v>0</v>
      </c>
      <c r="J17" s="877">
        <f t="shared" si="1"/>
        <v>0</v>
      </c>
      <c r="K17" s="877">
        <v>0</v>
      </c>
      <c r="L17" s="877">
        <v>0</v>
      </c>
      <c r="M17" s="877">
        <v>0</v>
      </c>
      <c r="N17" s="877">
        <f t="shared" si="2"/>
        <v>0</v>
      </c>
      <c r="O17" s="877">
        <v>0</v>
      </c>
      <c r="P17" s="877">
        <v>0</v>
      </c>
      <c r="Q17" s="877">
        <v>0</v>
      </c>
      <c r="R17" s="878">
        <f t="shared" si="3"/>
        <v>0</v>
      </c>
      <c r="S17" s="879">
        <f t="shared" si="4"/>
        <v>0</v>
      </c>
    </row>
    <row r="18" spans="1:45" ht="25.5" customHeight="1">
      <c r="A18" s="782">
        <v>8</v>
      </c>
      <c r="B18" s="605" t="s">
        <v>1021</v>
      </c>
      <c r="C18" s="861">
        <v>0</v>
      </c>
      <c r="D18" s="861">
        <v>0</v>
      </c>
      <c r="E18" s="861">
        <v>0</v>
      </c>
      <c r="F18" s="877">
        <f t="shared" si="0"/>
        <v>0</v>
      </c>
      <c r="G18" s="861">
        <v>0</v>
      </c>
      <c r="H18" s="861">
        <v>0</v>
      </c>
      <c r="I18" s="861">
        <v>0</v>
      </c>
      <c r="J18" s="877">
        <f t="shared" si="1"/>
        <v>0</v>
      </c>
      <c r="K18" s="861">
        <v>0</v>
      </c>
      <c r="L18" s="861">
        <v>0</v>
      </c>
      <c r="M18" s="861"/>
      <c r="N18" s="877">
        <f t="shared" si="2"/>
        <v>0</v>
      </c>
      <c r="O18" s="861">
        <v>0</v>
      </c>
      <c r="P18" s="861">
        <v>0</v>
      </c>
      <c r="Q18" s="861">
        <v>0</v>
      </c>
      <c r="R18" s="878">
        <f t="shared" si="3"/>
        <v>0</v>
      </c>
      <c r="S18" s="879">
        <f t="shared" si="4"/>
        <v>0</v>
      </c>
    </row>
    <row r="19" spans="1:45" ht="25.5" customHeight="1">
      <c r="A19" s="782">
        <v>9</v>
      </c>
      <c r="B19" s="605" t="s">
        <v>883</v>
      </c>
      <c r="C19" s="861">
        <v>0</v>
      </c>
      <c r="D19" s="861">
        <v>0</v>
      </c>
      <c r="E19" s="861">
        <v>0</v>
      </c>
      <c r="F19" s="877">
        <f t="shared" si="0"/>
        <v>0</v>
      </c>
      <c r="G19" s="861">
        <v>0</v>
      </c>
      <c r="H19" s="861">
        <v>0</v>
      </c>
      <c r="I19" s="861">
        <v>0</v>
      </c>
      <c r="J19" s="877">
        <f t="shared" si="1"/>
        <v>0</v>
      </c>
      <c r="K19" s="861">
        <v>0</v>
      </c>
      <c r="L19" s="861">
        <v>0</v>
      </c>
      <c r="M19" s="861">
        <v>0</v>
      </c>
      <c r="N19" s="877">
        <f t="shared" si="2"/>
        <v>0</v>
      </c>
      <c r="O19" s="861">
        <v>0</v>
      </c>
      <c r="P19" s="861">
        <v>0</v>
      </c>
      <c r="Q19" s="861">
        <v>0</v>
      </c>
      <c r="R19" s="878">
        <f t="shared" si="3"/>
        <v>0</v>
      </c>
      <c r="S19" s="879">
        <f t="shared" si="4"/>
        <v>0</v>
      </c>
    </row>
    <row r="20" spans="1:45" ht="25.5" customHeight="1">
      <c r="A20" s="782">
        <v>10</v>
      </c>
      <c r="B20" s="605" t="s">
        <v>884</v>
      </c>
      <c r="C20" s="861">
        <v>0</v>
      </c>
      <c r="D20" s="861">
        <v>0</v>
      </c>
      <c r="E20" s="861">
        <v>0</v>
      </c>
      <c r="F20" s="877">
        <f t="shared" si="0"/>
        <v>0</v>
      </c>
      <c r="G20" s="861">
        <v>0</v>
      </c>
      <c r="H20" s="861">
        <v>0</v>
      </c>
      <c r="I20" s="861">
        <v>0</v>
      </c>
      <c r="J20" s="877">
        <f t="shared" si="1"/>
        <v>0</v>
      </c>
      <c r="K20" s="861">
        <v>0</v>
      </c>
      <c r="L20" s="861">
        <v>0</v>
      </c>
      <c r="M20" s="861">
        <v>0</v>
      </c>
      <c r="N20" s="877">
        <f t="shared" si="2"/>
        <v>0</v>
      </c>
      <c r="O20" s="861">
        <v>0</v>
      </c>
      <c r="P20" s="861">
        <v>0</v>
      </c>
      <c r="Q20" s="861">
        <v>0</v>
      </c>
      <c r="R20" s="878">
        <f t="shared" si="3"/>
        <v>0</v>
      </c>
      <c r="S20" s="879">
        <f t="shared" si="4"/>
        <v>0</v>
      </c>
    </row>
    <row r="21" spans="1:45" ht="25.5" customHeight="1">
      <c r="A21" s="782">
        <v>11</v>
      </c>
      <c r="B21" s="605" t="s">
        <v>1022</v>
      </c>
      <c r="C21" s="861">
        <v>13</v>
      </c>
      <c r="D21" s="861">
        <v>13</v>
      </c>
      <c r="E21" s="861">
        <v>2.23</v>
      </c>
      <c r="F21" s="877">
        <f t="shared" si="0"/>
        <v>28.99</v>
      </c>
      <c r="G21" s="861">
        <v>12</v>
      </c>
      <c r="H21" s="861">
        <v>12</v>
      </c>
      <c r="I21" s="861">
        <v>2.58</v>
      </c>
      <c r="J21" s="877">
        <f t="shared" si="1"/>
        <v>30.96</v>
      </c>
      <c r="K21" s="861">
        <v>12</v>
      </c>
      <c r="L21" s="861">
        <v>12</v>
      </c>
      <c r="M21" s="861">
        <v>2.98</v>
      </c>
      <c r="N21" s="877">
        <f t="shared" si="2"/>
        <v>35.76</v>
      </c>
      <c r="O21" s="861">
        <v>12</v>
      </c>
      <c r="P21" s="861">
        <v>12</v>
      </c>
      <c r="Q21" s="861">
        <v>3.25</v>
      </c>
      <c r="R21" s="878">
        <f t="shared" si="3"/>
        <v>39</v>
      </c>
      <c r="S21" s="879">
        <f t="shared" si="4"/>
        <v>134.71</v>
      </c>
    </row>
    <row r="22" spans="1:45" s="862" customFormat="1" ht="25.5" customHeight="1">
      <c r="A22" s="782">
        <v>12</v>
      </c>
      <c r="B22" s="605" t="s">
        <v>886</v>
      </c>
      <c r="C22" s="861">
        <v>51</v>
      </c>
      <c r="D22" s="861">
        <v>51</v>
      </c>
      <c r="E22" s="861">
        <v>2.23</v>
      </c>
      <c r="F22" s="877">
        <f t="shared" si="0"/>
        <v>113.73</v>
      </c>
      <c r="G22" s="861">
        <v>0</v>
      </c>
      <c r="H22" s="861">
        <v>0</v>
      </c>
      <c r="I22" s="861">
        <v>0</v>
      </c>
      <c r="J22" s="877">
        <f t="shared" si="1"/>
        <v>0</v>
      </c>
      <c r="K22" s="861">
        <v>0</v>
      </c>
      <c r="L22" s="861">
        <v>0</v>
      </c>
      <c r="M22" s="861">
        <v>0</v>
      </c>
      <c r="N22" s="877">
        <f t="shared" si="2"/>
        <v>0</v>
      </c>
      <c r="O22" s="861">
        <v>0</v>
      </c>
      <c r="P22" s="861">
        <v>0</v>
      </c>
      <c r="Q22" s="861">
        <v>0</v>
      </c>
      <c r="R22" s="878">
        <f t="shared" si="3"/>
        <v>0</v>
      </c>
      <c r="S22" s="879">
        <f t="shared" si="4"/>
        <v>113.73</v>
      </c>
      <c r="T22" s="863"/>
      <c r="U22" s="863"/>
      <c r="V22" s="863"/>
      <c r="W22" s="863"/>
      <c r="X22" s="863"/>
      <c r="Y22" s="863"/>
      <c r="Z22" s="863"/>
      <c r="AA22" s="863"/>
      <c r="AB22" s="863"/>
      <c r="AC22" s="863"/>
      <c r="AD22" s="863"/>
      <c r="AE22" s="863"/>
      <c r="AF22" s="863"/>
      <c r="AG22" s="863"/>
      <c r="AH22" s="863"/>
      <c r="AI22" s="863"/>
      <c r="AJ22" s="863"/>
      <c r="AK22" s="863"/>
      <c r="AL22" s="863"/>
      <c r="AM22" s="863"/>
      <c r="AN22" s="863"/>
      <c r="AO22" s="863"/>
      <c r="AP22" s="863"/>
      <c r="AQ22" s="863"/>
      <c r="AR22" s="863"/>
      <c r="AS22" s="863"/>
    </row>
    <row r="23" spans="1:45" ht="25.5" customHeight="1">
      <c r="A23" s="782">
        <v>13</v>
      </c>
      <c r="B23" s="605" t="s">
        <v>887</v>
      </c>
      <c r="C23" s="861">
        <v>56</v>
      </c>
      <c r="D23" s="861">
        <v>0</v>
      </c>
      <c r="E23" s="861">
        <v>2.23</v>
      </c>
      <c r="F23" s="877">
        <f t="shared" si="0"/>
        <v>0</v>
      </c>
      <c r="G23" s="861">
        <v>34</v>
      </c>
      <c r="H23" s="861">
        <v>0</v>
      </c>
      <c r="I23" s="861">
        <v>2.58</v>
      </c>
      <c r="J23" s="877">
        <f t="shared" si="1"/>
        <v>0</v>
      </c>
      <c r="K23" s="861">
        <v>21</v>
      </c>
      <c r="L23" s="861">
        <v>0</v>
      </c>
      <c r="M23" s="861">
        <v>0</v>
      </c>
      <c r="N23" s="877">
        <f t="shared" si="2"/>
        <v>0</v>
      </c>
      <c r="O23" s="861">
        <v>0</v>
      </c>
      <c r="P23" s="861">
        <v>0</v>
      </c>
      <c r="Q23" s="861">
        <v>0</v>
      </c>
      <c r="R23" s="878">
        <f t="shared" si="3"/>
        <v>0</v>
      </c>
      <c r="S23" s="879">
        <f t="shared" si="4"/>
        <v>0</v>
      </c>
    </row>
    <row r="24" spans="1:45" ht="25.5" customHeight="1">
      <c r="A24" s="782">
        <v>14</v>
      </c>
      <c r="B24" s="605" t="s">
        <v>1023</v>
      </c>
      <c r="C24" s="861">
        <v>0</v>
      </c>
      <c r="D24" s="861">
        <v>0</v>
      </c>
      <c r="E24" s="861">
        <v>0</v>
      </c>
      <c r="F24" s="877">
        <f t="shared" si="0"/>
        <v>0</v>
      </c>
      <c r="G24" s="861">
        <v>0</v>
      </c>
      <c r="H24" s="861">
        <v>0</v>
      </c>
      <c r="I24" s="861">
        <v>0</v>
      </c>
      <c r="J24" s="877">
        <f t="shared" si="1"/>
        <v>0</v>
      </c>
      <c r="K24" s="861">
        <v>11</v>
      </c>
      <c r="L24" s="861">
        <v>11</v>
      </c>
      <c r="M24" s="861">
        <v>2.98</v>
      </c>
      <c r="N24" s="877">
        <f t="shared" si="2"/>
        <v>32.78</v>
      </c>
      <c r="O24" s="861">
        <v>20</v>
      </c>
      <c r="P24" s="880">
        <v>20</v>
      </c>
      <c r="Q24" s="861">
        <v>3.25</v>
      </c>
      <c r="R24" s="878">
        <f t="shared" si="3"/>
        <v>65</v>
      </c>
      <c r="S24" s="879">
        <f t="shared" si="4"/>
        <v>97.78</v>
      </c>
    </row>
    <row r="25" spans="1:45" ht="25.5" customHeight="1">
      <c r="A25" s="782">
        <v>15</v>
      </c>
      <c r="B25" s="605" t="s">
        <v>889</v>
      </c>
      <c r="C25" s="861">
        <v>0</v>
      </c>
      <c r="D25" s="861">
        <v>0</v>
      </c>
      <c r="E25" s="861">
        <v>0</v>
      </c>
      <c r="F25" s="877">
        <f t="shared" si="0"/>
        <v>0</v>
      </c>
      <c r="G25" s="861">
        <v>0</v>
      </c>
      <c r="H25" s="861">
        <v>0</v>
      </c>
      <c r="I25" s="861">
        <v>0</v>
      </c>
      <c r="J25" s="877">
        <f t="shared" si="1"/>
        <v>0</v>
      </c>
      <c r="K25" s="861">
        <v>0</v>
      </c>
      <c r="L25" s="861">
        <v>0</v>
      </c>
      <c r="M25" s="861">
        <v>0</v>
      </c>
      <c r="N25" s="877">
        <f t="shared" si="2"/>
        <v>0</v>
      </c>
      <c r="O25" s="861">
        <v>0</v>
      </c>
      <c r="P25" s="861">
        <v>0</v>
      </c>
      <c r="Q25" s="861">
        <v>0</v>
      </c>
      <c r="R25" s="878">
        <f t="shared" si="3"/>
        <v>0</v>
      </c>
      <c r="S25" s="879">
        <f t="shared" si="4"/>
        <v>0</v>
      </c>
    </row>
    <row r="26" spans="1:45" ht="25.5" customHeight="1">
      <c r="A26" s="782">
        <v>16</v>
      </c>
      <c r="B26" s="605" t="s">
        <v>1024</v>
      </c>
      <c r="C26" s="861">
        <v>6</v>
      </c>
      <c r="D26" s="861">
        <v>6</v>
      </c>
      <c r="E26" s="861">
        <v>2.23</v>
      </c>
      <c r="F26" s="877">
        <f t="shared" si="0"/>
        <v>13.379999999999999</v>
      </c>
      <c r="G26" s="861">
        <v>4</v>
      </c>
      <c r="H26" s="861">
        <v>4</v>
      </c>
      <c r="I26" s="861">
        <v>2.58</v>
      </c>
      <c r="J26" s="877">
        <f t="shared" si="1"/>
        <v>10.32</v>
      </c>
      <c r="K26" s="861">
        <v>2</v>
      </c>
      <c r="L26" s="861">
        <v>2</v>
      </c>
      <c r="M26" s="861">
        <v>2.98</v>
      </c>
      <c r="N26" s="877">
        <f t="shared" si="2"/>
        <v>5.96</v>
      </c>
      <c r="O26" s="861">
        <v>0</v>
      </c>
      <c r="P26" s="861">
        <v>0</v>
      </c>
      <c r="Q26" s="861">
        <v>0</v>
      </c>
      <c r="R26" s="878">
        <f t="shared" si="3"/>
        <v>0</v>
      </c>
      <c r="S26" s="879">
        <f t="shared" si="4"/>
        <v>29.66</v>
      </c>
    </row>
    <row r="27" spans="1:45" ht="25.5" customHeight="1">
      <c r="A27" s="782">
        <v>17</v>
      </c>
      <c r="B27" s="605" t="s">
        <v>891</v>
      </c>
      <c r="C27" s="861">
        <v>0</v>
      </c>
      <c r="D27" s="861">
        <v>0</v>
      </c>
      <c r="E27" s="861">
        <v>0</v>
      </c>
      <c r="F27" s="877">
        <f t="shared" si="0"/>
        <v>0</v>
      </c>
      <c r="G27" s="861">
        <v>0</v>
      </c>
      <c r="H27" s="861">
        <v>0</v>
      </c>
      <c r="I27" s="861">
        <v>0</v>
      </c>
      <c r="J27" s="877">
        <f t="shared" si="1"/>
        <v>0</v>
      </c>
      <c r="K27" s="861">
        <v>0</v>
      </c>
      <c r="L27" s="861">
        <v>0</v>
      </c>
      <c r="M27" s="861">
        <v>0</v>
      </c>
      <c r="N27" s="877">
        <f t="shared" si="2"/>
        <v>0</v>
      </c>
      <c r="O27" s="861">
        <v>0</v>
      </c>
      <c r="P27" s="861">
        <v>0</v>
      </c>
      <c r="Q27" s="861">
        <v>0</v>
      </c>
      <c r="R27" s="878">
        <f t="shared" si="3"/>
        <v>0</v>
      </c>
      <c r="S27" s="879">
        <f t="shared" si="4"/>
        <v>0</v>
      </c>
    </row>
    <row r="28" spans="1:45" ht="25.5" customHeight="1">
      <c r="A28" s="782">
        <v>18</v>
      </c>
      <c r="B28" s="606" t="s">
        <v>892</v>
      </c>
      <c r="C28" s="861">
        <v>41</v>
      </c>
      <c r="D28" s="861">
        <v>41</v>
      </c>
      <c r="E28" s="861">
        <v>2.23</v>
      </c>
      <c r="F28" s="877">
        <f t="shared" si="0"/>
        <v>91.429999999999993</v>
      </c>
      <c r="G28" s="861">
        <v>32</v>
      </c>
      <c r="H28" s="861">
        <v>32</v>
      </c>
      <c r="I28" s="861">
        <v>2.58</v>
      </c>
      <c r="J28" s="877">
        <f t="shared" si="1"/>
        <v>82.56</v>
      </c>
      <c r="K28" s="861">
        <v>0</v>
      </c>
      <c r="L28" s="861">
        <v>0</v>
      </c>
      <c r="M28" s="861">
        <v>0</v>
      </c>
      <c r="N28" s="877">
        <f t="shared" si="2"/>
        <v>0</v>
      </c>
      <c r="O28" s="861">
        <v>2</v>
      </c>
      <c r="P28" s="861">
        <v>2</v>
      </c>
      <c r="Q28" s="861">
        <v>3.25</v>
      </c>
      <c r="R28" s="878">
        <f t="shared" si="3"/>
        <v>6.5</v>
      </c>
      <c r="S28" s="879">
        <f t="shared" si="4"/>
        <v>180.49</v>
      </c>
    </row>
    <row r="29" spans="1:45" ht="25.5" customHeight="1">
      <c r="A29" s="782">
        <v>19</v>
      </c>
      <c r="B29" s="606" t="s">
        <v>893</v>
      </c>
      <c r="C29" s="861">
        <v>0</v>
      </c>
      <c r="D29" s="861">
        <v>0</v>
      </c>
      <c r="E29" s="861">
        <v>0</v>
      </c>
      <c r="F29" s="877">
        <f t="shared" si="0"/>
        <v>0</v>
      </c>
      <c r="G29" s="861">
        <v>0</v>
      </c>
      <c r="H29" s="861">
        <v>0</v>
      </c>
      <c r="I29" s="861">
        <v>0</v>
      </c>
      <c r="J29" s="877">
        <f t="shared" si="1"/>
        <v>0</v>
      </c>
      <c r="K29" s="861">
        <v>0</v>
      </c>
      <c r="L29" s="861">
        <v>0</v>
      </c>
      <c r="M29" s="861">
        <v>0</v>
      </c>
      <c r="N29" s="877">
        <f t="shared" si="2"/>
        <v>0</v>
      </c>
      <c r="O29" s="861">
        <v>0</v>
      </c>
      <c r="P29" s="861">
        <v>0</v>
      </c>
      <c r="Q29" s="861">
        <v>0</v>
      </c>
      <c r="R29" s="878">
        <f t="shared" si="3"/>
        <v>0</v>
      </c>
      <c r="S29" s="879">
        <f t="shared" si="4"/>
        <v>0</v>
      </c>
    </row>
    <row r="30" spans="1:45" ht="25.5" customHeight="1">
      <c r="A30" s="782">
        <v>20</v>
      </c>
      <c r="B30" s="605" t="s">
        <v>894</v>
      </c>
      <c r="C30" s="861">
        <v>5</v>
      </c>
      <c r="D30" s="861">
        <v>5</v>
      </c>
      <c r="E30" s="861">
        <v>2.23</v>
      </c>
      <c r="F30" s="877">
        <f t="shared" si="0"/>
        <v>11.15</v>
      </c>
      <c r="G30" s="861">
        <v>9</v>
      </c>
      <c r="H30" s="861">
        <v>9</v>
      </c>
      <c r="I30" s="861">
        <v>2.58</v>
      </c>
      <c r="J30" s="877">
        <f t="shared" si="1"/>
        <v>23.22</v>
      </c>
      <c r="K30" s="861">
        <v>0</v>
      </c>
      <c r="L30" s="861">
        <v>0</v>
      </c>
      <c r="M30" s="861">
        <v>0</v>
      </c>
      <c r="N30" s="877">
        <f t="shared" si="2"/>
        <v>0</v>
      </c>
      <c r="O30" s="861">
        <v>0</v>
      </c>
      <c r="P30" s="861">
        <v>0</v>
      </c>
      <c r="Q30" s="861">
        <v>0</v>
      </c>
      <c r="R30" s="878">
        <f t="shared" si="3"/>
        <v>0</v>
      </c>
      <c r="S30" s="879">
        <f t="shared" si="4"/>
        <v>34.369999999999997</v>
      </c>
    </row>
    <row r="31" spans="1:45" ht="25.5" customHeight="1">
      <c r="A31" s="782">
        <v>21</v>
      </c>
      <c r="B31" s="605" t="s">
        <v>1025</v>
      </c>
      <c r="C31" s="861">
        <v>0</v>
      </c>
      <c r="D31" s="861">
        <v>0</v>
      </c>
      <c r="E31" s="861">
        <v>0</v>
      </c>
      <c r="F31" s="877">
        <f t="shared" si="0"/>
        <v>0</v>
      </c>
      <c r="G31" s="861">
        <v>0</v>
      </c>
      <c r="H31" s="861">
        <v>0</v>
      </c>
      <c r="I31" s="861">
        <v>0</v>
      </c>
      <c r="J31" s="877">
        <f t="shared" si="1"/>
        <v>0</v>
      </c>
      <c r="K31" s="861">
        <v>0</v>
      </c>
      <c r="L31" s="861">
        <v>0</v>
      </c>
      <c r="M31" s="861">
        <v>0</v>
      </c>
      <c r="N31" s="877">
        <f t="shared" si="2"/>
        <v>0</v>
      </c>
      <c r="O31" s="861">
        <v>0</v>
      </c>
      <c r="P31" s="861">
        <v>0</v>
      </c>
      <c r="Q31" s="861">
        <v>0</v>
      </c>
      <c r="R31" s="878">
        <f t="shared" si="3"/>
        <v>0</v>
      </c>
      <c r="S31" s="879">
        <f t="shared" si="4"/>
        <v>0</v>
      </c>
    </row>
    <row r="32" spans="1:45" ht="25.5" customHeight="1">
      <c r="A32" s="782">
        <v>22</v>
      </c>
      <c r="B32" s="605" t="s">
        <v>896</v>
      </c>
      <c r="C32" s="861">
        <v>3</v>
      </c>
      <c r="D32" s="861">
        <v>3</v>
      </c>
      <c r="E32" s="861">
        <v>2.23</v>
      </c>
      <c r="F32" s="877">
        <f t="shared" si="0"/>
        <v>6.6899999999999995</v>
      </c>
      <c r="G32" s="861">
        <v>12</v>
      </c>
      <c r="H32" s="861">
        <v>12</v>
      </c>
      <c r="I32" s="861">
        <v>2.58</v>
      </c>
      <c r="J32" s="877">
        <f t="shared" si="1"/>
        <v>30.96</v>
      </c>
      <c r="K32" s="861">
        <v>12</v>
      </c>
      <c r="L32" s="861">
        <v>12</v>
      </c>
      <c r="M32" s="861">
        <v>2.98</v>
      </c>
      <c r="N32" s="877">
        <f t="shared" si="2"/>
        <v>35.76</v>
      </c>
      <c r="O32" s="861">
        <v>21</v>
      </c>
      <c r="P32" s="861">
        <v>21</v>
      </c>
      <c r="Q32" s="861">
        <v>3.25</v>
      </c>
      <c r="R32" s="878">
        <f t="shared" si="3"/>
        <v>68.25</v>
      </c>
      <c r="S32" s="879">
        <f t="shared" si="4"/>
        <v>141.66</v>
      </c>
    </row>
    <row r="33" spans="1:21" ht="25.5" customHeight="1">
      <c r="A33" s="782">
        <v>23</v>
      </c>
      <c r="B33" s="605" t="s">
        <v>1026</v>
      </c>
      <c r="C33" s="861">
        <v>0</v>
      </c>
      <c r="D33" s="861">
        <v>0</v>
      </c>
      <c r="E33" s="861">
        <v>0</v>
      </c>
      <c r="F33" s="877">
        <f t="shared" si="0"/>
        <v>0</v>
      </c>
      <c r="G33" s="861">
        <v>0</v>
      </c>
      <c r="H33" s="861">
        <v>0</v>
      </c>
      <c r="I33" s="861">
        <v>0</v>
      </c>
      <c r="J33" s="877">
        <f t="shared" si="1"/>
        <v>0</v>
      </c>
      <c r="K33" s="861">
        <v>0</v>
      </c>
      <c r="L33" s="861">
        <v>0</v>
      </c>
      <c r="M33" s="861">
        <v>0</v>
      </c>
      <c r="N33" s="877">
        <f t="shared" si="2"/>
        <v>0</v>
      </c>
      <c r="O33" s="861">
        <v>0</v>
      </c>
      <c r="P33" s="861">
        <v>0</v>
      </c>
      <c r="Q33" s="861">
        <v>0</v>
      </c>
      <c r="R33" s="878">
        <f t="shared" si="3"/>
        <v>0</v>
      </c>
      <c r="S33" s="879">
        <f t="shared" si="4"/>
        <v>0</v>
      </c>
    </row>
    <row r="34" spans="1:21" ht="25.5" customHeight="1">
      <c r="A34" s="782">
        <v>24</v>
      </c>
      <c r="B34" s="605" t="s">
        <v>898</v>
      </c>
      <c r="C34" s="861">
        <v>168</v>
      </c>
      <c r="D34" s="861">
        <v>168</v>
      </c>
      <c r="E34" s="861">
        <v>2.23</v>
      </c>
      <c r="F34" s="877">
        <f t="shared" si="0"/>
        <v>374.64</v>
      </c>
      <c r="G34" s="861">
        <v>142</v>
      </c>
      <c r="H34" s="861">
        <v>142</v>
      </c>
      <c r="I34" s="861">
        <v>2.58</v>
      </c>
      <c r="J34" s="877">
        <f t="shared" si="1"/>
        <v>366.36</v>
      </c>
      <c r="K34" s="861">
        <v>122</v>
      </c>
      <c r="L34" s="861">
        <v>122</v>
      </c>
      <c r="M34" s="861">
        <v>2.98</v>
      </c>
      <c r="N34" s="877">
        <f t="shared" si="2"/>
        <v>363.56</v>
      </c>
      <c r="O34" s="861">
        <v>111</v>
      </c>
      <c r="P34" s="861">
        <v>111</v>
      </c>
      <c r="Q34" s="861">
        <v>3.25</v>
      </c>
      <c r="R34" s="878">
        <f t="shared" si="3"/>
        <v>360.75</v>
      </c>
      <c r="S34" s="879">
        <f t="shared" si="4"/>
        <v>1465.31</v>
      </c>
    </row>
    <row r="35" spans="1:21" ht="25.5" customHeight="1">
      <c r="A35" s="782">
        <v>25</v>
      </c>
      <c r="B35" s="605" t="s">
        <v>899</v>
      </c>
      <c r="C35" s="861">
        <v>0</v>
      </c>
      <c r="D35" s="861">
        <v>0</v>
      </c>
      <c r="E35" s="861">
        <v>0</v>
      </c>
      <c r="F35" s="877">
        <f t="shared" si="0"/>
        <v>0</v>
      </c>
      <c r="G35" s="861">
        <v>0</v>
      </c>
      <c r="H35" s="861">
        <v>0</v>
      </c>
      <c r="I35" s="861">
        <v>0</v>
      </c>
      <c r="J35" s="877">
        <f t="shared" si="1"/>
        <v>0</v>
      </c>
      <c r="K35" s="861">
        <v>0</v>
      </c>
      <c r="L35" s="861">
        <v>0</v>
      </c>
      <c r="M35" s="861">
        <v>0</v>
      </c>
      <c r="N35" s="877">
        <f t="shared" si="2"/>
        <v>0</v>
      </c>
      <c r="O35" s="861">
        <v>0</v>
      </c>
      <c r="P35" s="861">
        <v>0</v>
      </c>
      <c r="Q35" s="861">
        <v>0</v>
      </c>
      <c r="R35" s="878">
        <f t="shared" si="3"/>
        <v>0</v>
      </c>
      <c r="S35" s="879">
        <f t="shared" si="4"/>
        <v>0</v>
      </c>
    </row>
    <row r="36" spans="1:21" ht="25.5" customHeight="1">
      <c r="A36" s="782">
        <v>26</v>
      </c>
      <c r="B36" s="605" t="s">
        <v>900</v>
      </c>
      <c r="C36" s="861">
        <v>0</v>
      </c>
      <c r="D36" s="861">
        <v>0</v>
      </c>
      <c r="E36" s="861">
        <v>0</v>
      </c>
      <c r="F36" s="877">
        <f t="shared" si="0"/>
        <v>0</v>
      </c>
      <c r="G36" s="861">
        <v>0</v>
      </c>
      <c r="H36" s="861">
        <v>0</v>
      </c>
      <c r="I36" s="861">
        <v>0</v>
      </c>
      <c r="J36" s="877">
        <f t="shared" si="1"/>
        <v>0</v>
      </c>
      <c r="K36" s="861">
        <v>0</v>
      </c>
      <c r="L36" s="861">
        <v>0</v>
      </c>
      <c r="M36" s="861">
        <v>0</v>
      </c>
      <c r="N36" s="877">
        <f t="shared" si="2"/>
        <v>0</v>
      </c>
      <c r="O36" s="861">
        <v>0</v>
      </c>
      <c r="P36" s="861">
        <v>0</v>
      </c>
      <c r="Q36" s="861">
        <v>0</v>
      </c>
      <c r="R36" s="878">
        <f t="shared" si="3"/>
        <v>0</v>
      </c>
      <c r="S36" s="879">
        <f t="shared" si="4"/>
        <v>0</v>
      </c>
    </row>
    <row r="37" spans="1:21" ht="25.5" customHeight="1">
      <c r="A37" s="782">
        <v>27</v>
      </c>
      <c r="B37" s="605" t="s">
        <v>901</v>
      </c>
      <c r="C37" s="861">
        <v>25</v>
      </c>
      <c r="D37" s="861">
        <v>25</v>
      </c>
      <c r="E37" s="861">
        <v>2.23</v>
      </c>
      <c r="F37" s="877">
        <f t="shared" si="0"/>
        <v>55.75</v>
      </c>
      <c r="G37" s="861">
        <v>9</v>
      </c>
      <c r="H37" s="861">
        <v>9</v>
      </c>
      <c r="I37" s="861">
        <v>2.58</v>
      </c>
      <c r="J37" s="877">
        <f t="shared" si="1"/>
        <v>23.22</v>
      </c>
      <c r="K37" s="861">
        <v>7</v>
      </c>
      <c r="L37" s="861">
        <v>7</v>
      </c>
      <c r="M37" s="861">
        <v>2.98</v>
      </c>
      <c r="N37" s="877">
        <f t="shared" si="2"/>
        <v>20.86</v>
      </c>
      <c r="O37" s="861">
        <v>2</v>
      </c>
      <c r="P37" s="861">
        <v>2</v>
      </c>
      <c r="Q37" s="861">
        <v>3.25</v>
      </c>
      <c r="R37" s="878">
        <f t="shared" si="3"/>
        <v>6.5</v>
      </c>
      <c r="S37" s="879">
        <f t="shared" si="4"/>
        <v>106.33</v>
      </c>
    </row>
    <row r="38" spans="1:21" ht="25.5" customHeight="1">
      <c r="A38" s="782">
        <v>28</v>
      </c>
      <c r="B38" s="605" t="s">
        <v>902</v>
      </c>
      <c r="C38" s="861">
        <v>18</v>
      </c>
      <c r="D38" s="861">
        <v>18</v>
      </c>
      <c r="E38" s="861">
        <v>2.23</v>
      </c>
      <c r="F38" s="877">
        <f t="shared" si="0"/>
        <v>40.14</v>
      </c>
      <c r="G38" s="861">
        <v>19</v>
      </c>
      <c r="H38" s="861">
        <v>22</v>
      </c>
      <c r="I38" s="861">
        <v>2.58</v>
      </c>
      <c r="J38" s="877">
        <f t="shared" si="1"/>
        <v>56.760000000000005</v>
      </c>
      <c r="K38" s="861">
        <v>36</v>
      </c>
      <c r="L38" s="861">
        <v>36</v>
      </c>
      <c r="M38" s="861">
        <v>2.98</v>
      </c>
      <c r="N38" s="877">
        <f t="shared" si="2"/>
        <v>107.28</v>
      </c>
      <c r="O38" s="861">
        <v>77</v>
      </c>
      <c r="P38" s="861">
        <v>77</v>
      </c>
      <c r="Q38" s="861">
        <v>3.25</v>
      </c>
      <c r="R38" s="878">
        <f t="shared" si="3"/>
        <v>250.25</v>
      </c>
      <c r="S38" s="879">
        <f t="shared" si="4"/>
        <v>454.43</v>
      </c>
    </row>
    <row r="39" spans="1:21" ht="25.5" customHeight="1">
      <c r="A39" s="782">
        <v>29</v>
      </c>
      <c r="B39" s="605" t="s">
        <v>1027</v>
      </c>
      <c r="C39" s="861">
        <v>0</v>
      </c>
      <c r="D39" s="861">
        <v>0</v>
      </c>
      <c r="E39" s="861">
        <v>0</v>
      </c>
      <c r="F39" s="877">
        <f t="shared" si="0"/>
        <v>0</v>
      </c>
      <c r="G39" s="861">
        <v>0</v>
      </c>
      <c r="H39" s="861">
        <v>0</v>
      </c>
      <c r="I39" s="861">
        <v>0</v>
      </c>
      <c r="J39" s="877">
        <f t="shared" si="1"/>
        <v>0</v>
      </c>
      <c r="K39" s="861">
        <v>0</v>
      </c>
      <c r="L39" s="861">
        <v>0</v>
      </c>
      <c r="M39" s="861">
        <v>0</v>
      </c>
      <c r="N39" s="877">
        <f t="shared" si="2"/>
        <v>0</v>
      </c>
      <c r="O39" s="861">
        <v>0</v>
      </c>
      <c r="P39" s="861">
        <v>0</v>
      </c>
      <c r="Q39" s="861">
        <v>0</v>
      </c>
      <c r="R39" s="878">
        <f t="shared" si="3"/>
        <v>0</v>
      </c>
      <c r="S39" s="879">
        <f t="shared" si="4"/>
        <v>0</v>
      </c>
    </row>
    <row r="40" spans="1:21" ht="25.5" customHeight="1">
      <c r="A40" s="782">
        <v>30</v>
      </c>
      <c r="B40" s="605" t="s">
        <v>904</v>
      </c>
      <c r="C40" s="861">
        <v>0</v>
      </c>
      <c r="D40" s="861">
        <v>0</v>
      </c>
      <c r="E40" s="861">
        <v>0</v>
      </c>
      <c r="F40" s="877">
        <f t="shared" si="0"/>
        <v>0</v>
      </c>
      <c r="G40" s="861">
        <v>0</v>
      </c>
      <c r="H40" s="861">
        <v>0</v>
      </c>
      <c r="I40" s="861">
        <v>0</v>
      </c>
      <c r="J40" s="877">
        <f t="shared" si="1"/>
        <v>0</v>
      </c>
      <c r="K40" s="861">
        <v>0</v>
      </c>
      <c r="L40" s="861">
        <v>0</v>
      </c>
      <c r="M40" s="861">
        <v>0</v>
      </c>
      <c r="N40" s="877">
        <f t="shared" si="2"/>
        <v>0</v>
      </c>
      <c r="O40" s="861"/>
      <c r="P40" s="861">
        <v>0</v>
      </c>
      <c r="Q40" s="861">
        <v>0</v>
      </c>
      <c r="R40" s="878">
        <f t="shared" si="3"/>
        <v>0</v>
      </c>
      <c r="S40" s="879">
        <f t="shared" si="4"/>
        <v>0</v>
      </c>
    </row>
    <row r="41" spans="1:21" ht="25.5" customHeight="1">
      <c r="A41" s="782">
        <v>31</v>
      </c>
      <c r="B41" s="607" t="s">
        <v>905</v>
      </c>
      <c r="C41" s="861">
        <v>0</v>
      </c>
      <c r="D41" s="861">
        <v>0</v>
      </c>
      <c r="E41" s="861">
        <v>0</v>
      </c>
      <c r="F41" s="877">
        <f t="shared" si="0"/>
        <v>0</v>
      </c>
      <c r="G41" s="861">
        <v>0</v>
      </c>
      <c r="H41" s="861">
        <v>0</v>
      </c>
      <c r="I41" s="861">
        <v>0</v>
      </c>
      <c r="J41" s="877">
        <f t="shared" si="1"/>
        <v>0</v>
      </c>
      <c r="K41" s="861">
        <v>0</v>
      </c>
      <c r="L41" s="861">
        <v>0</v>
      </c>
      <c r="M41" s="861">
        <v>0</v>
      </c>
      <c r="N41" s="877">
        <f t="shared" si="2"/>
        <v>0</v>
      </c>
      <c r="O41" s="861">
        <v>0</v>
      </c>
      <c r="P41" s="861">
        <v>0</v>
      </c>
      <c r="Q41" s="861">
        <v>0</v>
      </c>
      <c r="R41" s="878">
        <f t="shared" si="3"/>
        <v>0</v>
      </c>
      <c r="S41" s="879">
        <f t="shared" si="4"/>
        <v>0</v>
      </c>
    </row>
    <row r="42" spans="1:21" ht="25.5" customHeight="1">
      <c r="A42" s="782">
        <v>32</v>
      </c>
      <c r="B42" s="605" t="s">
        <v>906</v>
      </c>
      <c r="C42" s="861">
        <v>0</v>
      </c>
      <c r="D42" s="861">
        <v>0</v>
      </c>
      <c r="E42" s="861">
        <v>0</v>
      </c>
      <c r="F42" s="877">
        <f t="shared" si="0"/>
        <v>0</v>
      </c>
      <c r="G42" s="861">
        <v>0</v>
      </c>
      <c r="H42" s="861">
        <v>0</v>
      </c>
      <c r="I42" s="861">
        <v>0</v>
      </c>
      <c r="J42" s="877">
        <f t="shared" si="1"/>
        <v>0</v>
      </c>
      <c r="K42" s="861">
        <v>0</v>
      </c>
      <c r="L42" s="861">
        <v>0</v>
      </c>
      <c r="M42" s="861">
        <v>0</v>
      </c>
      <c r="N42" s="877">
        <f t="shared" si="2"/>
        <v>0</v>
      </c>
      <c r="O42" s="861">
        <v>0</v>
      </c>
      <c r="P42" s="861">
        <v>0</v>
      </c>
      <c r="Q42" s="861">
        <v>0</v>
      </c>
      <c r="R42" s="878">
        <f t="shared" si="3"/>
        <v>0</v>
      </c>
      <c r="S42" s="879">
        <f t="shared" si="4"/>
        <v>0</v>
      </c>
    </row>
    <row r="43" spans="1:21" ht="25.5" customHeight="1">
      <c r="A43" s="782">
        <v>33</v>
      </c>
      <c r="B43" s="605" t="s">
        <v>907</v>
      </c>
      <c r="C43" s="861">
        <v>0</v>
      </c>
      <c r="D43" s="861">
        <v>0</v>
      </c>
      <c r="E43" s="861">
        <v>0</v>
      </c>
      <c r="F43" s="877">
        <f t="shared" si="0"/>
        <v>0</v>
      </c>
      <c r="G43" s="861">
        <v>0</v>
      </c>
      <c r="H43" s="861">
        <v>0</v>
      </c>
      <c r="I43" s="861">
        <v>0</v>
      </c>
      <c r="J43" s="877">
        <f t="shared" si="1"/>
        <v>0</v>
      </c>
      <c r="K43" s="861">
        <v>0</v>
      </c>
      <c r="L43" s="861">
        <v>0</v>
      </c>
      <c r="M43" s="861">
        <v>0</v>
      </c>
      <c r="N43" s="877">
        <f t="shared" si="2"/>
        <v>0</v>
      </c>
      <c r="O43" s="861">
        <v>0</v>
      </c>
      <c r="P43" s="861">
        <v>0</v>
      </c>
      <c r="Q43" s="861">
        <v>0</v>
      </c>
      <c r="R43" s="878">
        <f t="shared" si="3"/>
        <v>0</v>
      </c>
      <c r="S43" s="879">
        <f t="shared" si="4"/>
        <v>0</v>
      </c>
    </row>
    <row r="44" spans="1:21" ht="25.5" customHeight="1">
      <c r="A44" s="782">
        <v>34</v>
      </c>
      <c r="B44" s="605" t="s">
        <v>908</v>
      </c>
      <c r="C44" s="861">
        <v>138</v>
      </c>
      <c r="D44" s="861">
        <v>0</v>
      </c>
      <c r="E44" s="861">
        <v>2.23</v>
      </c>
      <c r="F44" s="877">
        <f t="shared" si="0"/>
        <v>0</v>
      </c>
      <c r="G44" s="861">
        <v>117</v>
      </c>
      <c r="H44" s="861">
        <v>0</v>
      </c>
      <c r="I44" s="861">
        <v>2.58</v>
      </c>
      <c r="J44" s="877">
        <f t="shared" si="1"/>
        <v>0</v>
      </c>
      <c r="K44" s="861">
        <v>35</v>
      </c>
      <c r="L44" s="861">
        <v>0</v>
      </c>
      <c r="M44" s="861">
        <v>0</v>
      </c>
      <c r="N44" s="877">
        <f t="shared" si="2"/>
        <v>0</v>
      </c>
      <c r="O44" s="861">
        <v>54</v>
      </c>
      <c r="P44" s="861">
        <v>0</v>
      </c>
      <c r="Q44" s="861">
        <v>0</v>
      </c>
      <c r="R44" s="878">
        <f t="shared" si="3"/>
        <v>0</v>
      </c>
      <c r="S44" s="879">
        <f t="shared" si="4"/>
        <v>0</v>
      </c>
      <c r="T44" s="881" t="s">
        <v>1113</v>
      </c>
      <c r="U44" s="882"/>
    </row>
    <row r="45" spans="1:21" ht="25.5" customHeight="1">
      <c r="A45" s="782">
        <v>35</v>
      </c>
      <c r="B45" s="605" t="s">
        <v>909</v>
      </c>
      <c r="C45" s="861">
        <v>0</v>
      </c>
      <c r="D45" s="861">
        <v>0</v>
      </c>
      <c r="E45" s="861">
        <v>0</v>
      </c>
      <c r="F45" s="877">
        <f t="shared" si="0"/>
        <v>0</v>
      </c>
      <c r="G45" s="861">
        <v>0</v>
      </c>
      <c r="H45" s="861">
        <v>0</v>
      </c>
      <c r="I45" s="861">
        <v>0</v>
      </c>
      <c r="J45" s="877">
        <f t="shared" si="1"/>
        <v>0</v>
      </c>
      <c r="K45" s="861">
        <v>0</v>
      </c>
      <c r="L45" s="861">
        <v>0</v>
      </c>
      <c r="M45" s="861">
        <v>0</v>
      </c>
      <c r="N45" s="877">
        <f t="shared" si="2"/>
        <v>0</v>
      </c>
      <c r="O45" s="861">
        <v>0</v>
      </c>
      <c r="P45" s="861">
        <v>0</v>
      </c>
      <c r="Q45" s="861">
        <v>0</v>
      </c>
      <c r="R45" s="878">
        <f t="shared" si="3"/>
        <v>0</v>
      </c>
      <c r="S45" s="879">
        <f t="shared" si="4"/>
        <v>0</v>
      </c>
    </row>
    <row r="46" spans="1:21" ht="25.5" customHeight="1">
      <c r="A46" s="782">
        <v>36</v>
      </c>
      <c r="B46" s="605" t="s">
        <v>910</v>
      </c>
      <c r="C46" s="861">
        <v>50</v>
      </c>
      <c r="D46" s="861">
        <v>0</v>
      </c>
      <c r="E46" s="861">
        <v>2.23</v>
      </c>
      <c r="F46" s="877">
        <f t="shared" si="0"/>
        <v>0</v>
      </c>
      <c r="G46" s="861">
        <v>50</v>
      </c>
      <c r="H46" s="861">
        <v>0</v>
      </c>
      <c r="I46" s="861">
        <v>2.58</v>
      </c>
      <c r="J46" s="877">
        <f t="shared" si="1"/>
        <v>0</v>
      </c>
      <c r="K46" s="861">
        <v>50</v>
      </c>
      <c r="L46" s="861">
        <v>0</v>
      </c>
      <c r="M46" s="861">
        <v>0</v>
      </c>
      <c r="N46" s="877">
        <f t="shared" si="2"/>
        <v>0</v>
      </c>
      <c r="O46" s="861">
        <v>50</v>
      </c>
      <c r="P46" s="861">
        <v>0</v>
      </c>
      <c r="Q46" s="861">
        <v>0</v>
      </c>
      <c r="R46" s="878">
        <f t="shared" si="3"/>
        <v>0</v>
      </c>
      <c r="S46" s="879">
        <f t="shared" si="4"/>
        <v>0</v>
      </c>
    </row>
    <row r="47" spans="1:21" ht="25.5" customHeight="1">
      <c r="A47" s="782">
        <v>37</v>
      </c>
      <c r="B47" s="605" t="s">
        <v>911</v>
      </c>
      <c r="C47" s="883">
        <v>0</v>
      </c>
      <c r="D47" s="883">
        <v>0</v>
      </c>
      <c r="E47" s="883">
        <v>0</v>
      </c>
      <c r="F47" s="877">
        <f t="shared" si="0"/>
        <v>0</v>
      </c>
      <c r="G47" s="883">
        <v>0</v>
      </c>
      <c r="H47" s="883">
        <v>0</v>
      </c>
      <c r="I47" s="883">
        <v>0</v>
      </c>
      <c r="J47" s="877">
        <f t="shared" si="1"/>
        <v>0</v>
      </c>
      <c r="K47" s="883">
        <v>0</v>
      </c>
      <c r="L47" s="884">
        <v>0</v>
      </c>
      <c r="M47" s="884">
        <v>0</v>
      </c>
      <c r="N47" s="877">
        <f t="shared" si="2"/>
        <v>0</v>
      </c>
      <c r="O47" s="883">
        <v>0</v>
      </c>
      <c r="P47" s="883">
        <v>0</v>
      </c>
      <c r="Q47" s="883">
        <v>0</v>
      </c>
      <c r="R47" s="878">
        <f t="shared" si="3"/>
        <v>0</v>
      </c>
      <c r="S47" s="879">
        <f t="shared" si="4"/>
        <v>0</v>
      </c>
    </row>
    <row r="48" spans="1:21" ht="25.5" customHeight="1">
      <c r="A48" s="782">
        <v>38</v>
      </c>
      <c r="B48" s="605" t="s">
        <v>912</v>
      </c>
      <c r="C48" s="861">
        <v>3</v>
      </c>
      <c r="D48" s="883">
        <v>3</v>
      </c>
      <c r="E48" s="883">
        <v>2.23</v>
      </c>
      <c r="F48" s="877">
        <f t="shared" si="0"/>
        <v>6.6899999999999995</v>
      </c>
      <c r="G48" s="883">
        <v>0</v>
      </c>
      <c r="H48" s="883">
        <v>0</v>
      </c>
      <c r="I48" s="883">
        <v>0</v>
      </c>
      <c r="J48" s="877">
        <f t="shared" si="1"/>
        <v>0</v>
      </c>
      <c r="K48" s="883">
        <v>0</v>
      </c>
      <c r="L48" s="884">
        <v>0</v>
      </c>
      <c r="M48" s="884">
        <v>0</v>
      </c>
      <c r="N48" s="877">
        <f t="shared" si="2"/>
        <v>0</v>
      </c>
      <c r="O48" s="883">
        <v>0</v>
      </c>
      <c r="P48" s="883">
        <v>0</v>
      </c>
      <c r="Q48" s="883">
        <v>0</v>
      </c>
      <c r="R48" s="878">
        <f t="shared" si="3"/>
        <v>0</v>
      </c>
      <c r="S48" s="879">
        <f t="shared" si="4"/>
        <v>6.6899999999999995</v>
      </c>
    </row>
    <row r="49" spans="1:19" ht="25.5" customHeight="1">
      <c r="A49" s="782">
        <v>39</v>
      </c>
      <c r="B49" s="605" t="s">
        <v>913</v>
      </c>
      <c r="C49" s="883">
        <v>0</v>
      </c>
      <c r="D49" s="883">
        <v>0</v>
      </c>
      <c r="E49" s="883">
        <v>0</v>
      </c>
      <c r="F49" s="877">
        <f t="shared" si="0"/>
        <v>0</v>
      </c>
      <c r="G49" s="883">
        <v>0</v>
      </c>
      <c r="H49" s="883">
        <v>0</v>
      </c>
      <c r="I49" s="883">
        <v>0</v>
      </c>
      <c r="J49" s="877">
        <f t="shared" si="1"/>
        <v>0</v>
      </c>
      <c r="K49" s="883">
        <v>0</v>
      </c>
      <c r="L49" s="884">
        <v>0</v>
      </c>
      <c r="M49" s="884">
        <v>0</v>
      </c>
      <c r="N49" s="877">
        <f t="shared" si="2"/>
        <v>0</v>
      </c>
      <c r="O49" s="883">
        <v>0</v>
      </c>
      <c r="P49" s="883">
        <v>0</v>
      </c>
      <c r="Q49" s="883">
        <v>0</v>
      </c>
      <c r="R49" s="878">
        <f t="shared" si="3"/>
        <v>0</v>
      </c>
      <c r="S49" s="879">
        <f t="shared" si="4"/>
        <v>0</v>
      </c>
    </row>
    <row r="50" spans="1:19" ht="25.5" customHeight="1">
      <c r="A50" s="782">
        <v>40</v>
      </c>
      <c r="B50" s="605" t="s">
        <v>914</v>
      </c>
      <c r="C50" s="861">
        <v>0</v>
      </c>
      <c r="D50" s="861">
        <v>0</v>
      </c>
      <c r="E50" s="861">
        <v>0</v>
      </c>
      <c r="F50" s="877">
        <f t="shared" si="0"/>
        <v>0</v>
      </c>
      <c r="G50" s="861">
        <v>0</v>
      </c>
      <c r="H50" s="861">
        <v>0</v>
      </c>
      <c r="I50" s="861">
        <v>0</v>
      </c>
      <c r="J50" s="877">
        <f t="shared" si="1"/>
        <v>0</v>
      </c>
      <c r="K50" s="861">
        <v>0</v>
      </c>
      <c r="L50" s="861">
        <v>0</v>
      </c>
      <c r="M50" s="861">
        <v>0</v>
      </c>
      <c r="N50" s="877">
        <f t="shared" si="2"/>
        <v>0</v>
      </c>
      <c r="O50" s="861">
        <v>0</v>
      </c>
      <c r="P50" s="861">
        <v>0</v>
      </c>
      <c r="Q50" s="861">
        <v>0</v>
      </c>
      <c r="R50" s="878">
        <f t="shared" si="3"/>
        <v>0</v>
      </c>
      <c r="S50" s="879">
        <f t="shared" si="4"/>
        <v>0</v>
      </c>
    </row>
    <row r="51" spans="1:19" ht="25.5" customHeight="1">
      <c r="A51" s="782">
        <v>41</v>
      </c>
      <c r="B51" s="605" t="s">
        <v>915</v>
      </c>
      <c r="C51" s="861">
        <v>0</v>
      </c>
      <c r="D51" s="861">
        <v>0</v>
      </c>
      <c r="E51" s="861">
        <v>0</v>
      </c>
      <c r="F51" s="877">
        <f t="shared" si="0"/>
        <v>0</v>
      </c>
      <c r="G51" s="861">
        <v>0</v>
      </c>
      <c r="H51" s="861">
        <v>0</v>
      </c>
      <c r="I51" s="861">
        <v>0</v>
      </c>
      <c r="J51" s="877">
        <f t="shared" si="1"/>
        <v>0</v>
      </c>
      <c r="K51" s="861">
        <v>0</v>
      </c>
      <c r="L51" s="861">
        <v>0</v>
      </c>
      <c r="M51" s="861">
        <v>0</v>
      </c>
      <c r="N51" s="877">
        <f t="shared" si="2"/>
        <v>0</v>
      </c>
      <c r="O51" s="861">
        <v>0</v>
      </c>
      <c r="P51" s="861">
        <v>0</v>
      </c>
      <c r="Q51" s="861">
        <v>0</v>
      </c>
      <c r="R51" s="878">
        <f t="shared" si="3"/>
        <v>0</v>
      </c>
      <c r="S51" s="879">
        <f t="shared" si="4"/>
        <v>0</v>
      </c>
    </row>
    <row r="52" spans="1:19" ht="25.5" customHeight="1">
      <c r="A52" s="782">
        <v>42</v>
      </c>
      <c r="B52" s="605" t="s">
        <v>916</v>
      </c>
      <c r="C52" s="861">
        <v>0</v>
      </c>
      <c r="D52" s="861">
        <v>0</v>
      </c>
      <c r="E52" s="861">
        <v>0</v>
      </c>
      <c r="F52" s="877">
        <f t="shared" si="0"/>
        <v>0</v>
      </c>
      <c r="G52" s="861">
        <v>0</v>
      </c>
      <c r="H52" s="861">
        <v>0</v>
      </c>
      <c r="I52" s="861">
        <v>0</v>
      </c>
      <c r="J52" s="877">
        <f t="shared" si="1"/>
        <v>0</v>
      </c>
      <c r="K52" s="861">
        <v>0</v>
      </c>
      <c r="L52" s="861">
        <v>0</v>
      </c>
      <c r="M52" s="861">
        <v>0</v>
      </c>
      <c r="N52" s="877">
        <f t="shared" si="2"/>
        <v>0</v>
      </c>
      <c r="O52" s="861">
        <v>0</v>
      </c>
      <c r="P52" s="861">
        <v>0</v>
      </c>
      <c r="Q52" s="861">
        <v>0</v>
      </c>
      <c r="R52" s="878">
        <f t="shared" si="3"/>
        <v>0</v>
      </c>
      <c r="S52" s="879">
        <f t="shared" si="4"/>
        <v>0</v>
      </c>
    </row>
    <row r="53" spans="1:19" ht="25.5" customHeight="1">
      <c r="A53" s="782">
        <v>43</v>
      </c>
      <c r="B53" s="605" t="s">
        <v>917</v>
      </c>
      <c r="C53" s="861">
        <v>0</v>
      </c>
      <c r="D53" s="861">
        <v>0</v>
      </c>
      <c r="E53" s="861">
        <v>0</v>
      </c>
      <c r="F53" s="877">
        <f t="shared" si="0"/>
        <v>0</v>
      </c>
      <c r="G53" s="861">
        <v>0</v>
      </c>
      <c r="H53" s="861">
        <v>0</v>
      </c>
      <c r="I53" s="861">
        <v>0</v>
      </c>
      <c r="J53" s="877">
        <f t="shared" si="1"/>
        <v>0</v>
      </c>
      <c r="K53" s="861">
        <v>0</v>
      </c>
      <c r="L53" s="861">
        <v>0</v>
      </c>
      <c r="M53" s="861">
        <v>0</v>
      </c>
      <c r="N53" s="877">
        <f t="shared" si="2"/>
        <v>0</v>
      </c>
      <c r="O53" s="861">
        <v>0</v>
      </c>
      <c r="P53" s="861">
        <v>0</v>
      </c>
      <c r="Q53" s="861">
        <v>0</v>
      </c>
      <c r="R53" s="878">
        <f t="shared" si="3"/>
        <v>0</v>
      </c>
      <c r="S53" s="879">
        <f t="shared" si="4"/>
        <v>0</v>
      </c>
    </row>
    <row r="54" spans="1:19" ht="25.5" customHeight="1">
      <c r="A54" s="782">
        <v>44</v>
      </c>
      <c r="B54" s="605" t="s">
        <v>918</v>
      </c>
      <c r="C54" s="861">
        <v>0</v>
      </c>
      <c r="D54" s="861">
        <v>0</v>
      </c>
      <c r="E54" s="861">
        <v>0</v>
      </c>
      <c r="F54" s="877">
        <f t="shared" si="0"/>
        <v>0</v>
      </c>
      <c r="G54" s="861">
        <v>0</v>
      </c>
      <c r="H54" s="861">
        <v>0</v>
      </c>
      <c r="I54" s="861"/>
      <c r="J54" s="877">
        <f t="shared" si="1"/>
        <v>0</v>
      </c>
      <c r="K54" s="861">
        <v>0</v>
      </c>
      <c r="L54" s="861">
        <v>0</v>
      </c>
      <c r="M54" s="861">
        <v>0</v>
      </c>
      <c r="N54" s="877">
        <f t="shared" si="2"/>
        <v>0</v>
      </c>
      <c r="O54" s="861">
        <v>0</v>
      </c>
      <c r="P54" s="861">
        <v>0</v>
      </c>
      <c r="Q54" s="861">
        <v>0</v>
      </c>
      <c r="R54" s="878">
        <f t="shared" si="3"/>
        <v>0</v>
      </c>
      <c r="S54" s="879">
        <f t="shared" si="4"/>
        <v>0</v>
      </c>
    </row>
    <row r="55" spans="1:19" ht="25.5" customHeight="1">
      <c r="A55" s="782">
        <v>45</v>
      </c>
      <c r="B55" s="605" t="s">
        <v>919</v>
      </c>
      <c r="C55" s="861">
        <v>55</v>
      </c>
      <c r="D55" s="861">
        <v>55</v>
      </c>
      <c r="E55" s="861">
        <v>2.23</v>
      </c>
      <c r="F55" s="877">
        <f t="shared" si="0"/>
        <v>122.65</v>
      </c>
      <c r="G55" s="861">
        <v>92</v>
      </c>
      <c r="H55" s="861">
        <v>92</v>
      </c>
      <c r="I55" s="861">
        <v>2.58</v>
      </c>
      <c r="J55" s="877">
        <f t="shared" si="1"/>
        <v>237.36</v>
      </c>
      <c r="K55" s="861">
        <v>50</v>
      </c>
      <c r="L55" s="861">
        <v>50</v>
      </c>
      <c r="M55" s="861">
        <v>2.98</v>
      </c>
      <c r="N55" s="877">
        <f t="shared" si="2"/>
        <v>149</v>
      </c>
      <c r="O55" s="861">
        <v>16</v>
      </c>
      <c r="P55" s="861">
        <v>0</v>
      </c>
      <c r="Q55" s="861">
        <v>0</v>
      </c>
      <c r="R55" s="878">
        <f t="shared" si="3"/>
        <v>0</v>
      </c>
      <c r="S55" s="879">
        <f t="shared" si="4"/>
        <v>509.01</v>
      </c>
    </row>
    <row r="56" spans="1:19" ht="25.5" customHeight="1">
      <c r="A56" s="782">
        <v>46</v>
      </c>
      <c r="B56" s="605" t="s">
        <v>920</v>
      </c>
      <c r="C56" s="861">
        <v>0</v>
      </c>
      <c r="D56" s="861">
        <v>0</v>
      </c>
      <c r="E56" s="861">
        <v>0</v>
      </c>
      <c r="F56" s="877">
        <f t="shared" si="0"/>
        <v>0</v>
      </c>
      <c r="G56" s="861">
        <v>0</v>
      </c>
      <c r="H56" s="861">
        <v>0</v>
      </c>
      <c r="I56" s="861">
        <v>0</v>
      </c>
      <c r="J56" s="877">
        <f t="shared" si="1"/>
        <v>0</v>
      </c>
      <c r="K56" s="861">
        <v>0</v>
      </c>
      <c r="L56" s="861">
        <v>0</v>
      </c>
      <c r="M56" s="861">
        <v>0</v>
      </c>
      <c r="N56" s="877">
        <f t="shared" si="2"/>
        <v>0</v>
      </c>
      <c r="O56" s="861">
        <v>0</v>
      </c>
      <c r="P56" s="861">
        <v>0</v>
      </c>
      <c r="Q56" s="861">
        <v>0</v>
      </c>
      <c r="R56" s="878">
        <f t="shared" si="3"/>
        <v>0</v>
      </c>
      <c r="S56" s="879">
        <f t="shared" si="4"/>
        <v>0</v>
      </c>
    </row>
    <row r="57" spans="1:19" ht="25.5" customHeight="1">
      <c r="A57" s="782">
        <v>47</v>
      </c>
      <c r="B57" s="605" t="s">
        <v>1028</v>
      </c>
      <c r="C57" s="861">
        <v>150</v>
      </c>
      <c r="D57" s="861">
        <v>150</v>
      </c>
      <c r="E57" s="861">
        <v>2.23</v>
      </c>
      <c r="F57" s="877">
        <f t="shared" si="0"/>
        <v>334.5</v>
      </c>
      <c r="G57" s="861">
        <v>45</v>
      </c>
      <c r="H57" s="861">
        <v>45</v>
      </c>
      <c r="I57" s="861">
        <v>2.58</v>
      </c>
      <c r="J57" s="877">
        <f t="shared" si="1"/>
        <v>116.10000000000001</v>
      </c>
      <c r="K57" s="861">
        <v>40</v>
      </c>
      <c r="L57" s="861">
        <v>40</v>
      </c>
      <c r="M57" s="861">
        <v>2.98</v>
      </c>
      <c r="N57" s="877">
        <f t="shared" si="2"/>
        <v>119.2</v>
      </c>
      <c r="O57" s="861">
        <v>11</v>
      </c>
      <c r="P57" s="861">
        <v>11</v>
      </c>
      <c r="Q57" s="861">
        <v>3.25</v>
      </c>
      <c r="R57" s="878">
        <f t="shared" si="3"/>
        <v>35.75</v>
      </c>
      <c r="S57" s="879">
        <f t="shared" si="4"/>
        <v>605.55000000000007</v>
      </c>
    </row>
    <row r="58" spans="1:19" ht="25.5" customHeight="1">
      <c r="A58" s="782">
        <v>48</v>
      </c>
      <c r="B58" s="605" t="s">
        <v>1029</v>
      </c>
      <c r="C58" s="861">
        <v>0</v>
      </c>
      <c r="D58" s="861">
        <v>0</v>
      </c>
      <c r="E58" s="861">
        <v>0</v>
      </c>
      <c r="F58" s="877">
        <f t="shared" si="0"/>
        <v>0</v>
      </c>
      <c r="G58" s="861">
        <v>0</v>
      </c>
      <c r="H58" s="861">
        <v>0</v>
      </c>
      <c r="I58" s="861">
        <v>0</v>
      </c>
      <c r="J58" s="877">
        <f t="shared" si="1"/>
        <v>0</v>
      </c>
      <c r="K58" s="861">
        <v>0</v>
      </c>
      <c r="L58" s="861">
        <v>0</v>
      </c>
      <c r="M58" s="861">
        <v>0</v>
      </c>
      <c r="N58" s="877">
        <f t="shared" si="2"/>
        <v>0</v>
      </c>
      <c r="O58" s="861">
        <v>0</v>
      </c>
      <c r="P58" s="861">
        <v>0</v>
      </c>
      <c r="Q58" s="861">
        <v>0</v>
      </c>
      <c r="R58" s="878">
        <f t="shared" si="3"/>
        <v>0</v>
      </c>
      <c r="S58" s="879">
        <f t="shared" si="4"/>
        <v>0</v>
      </c>
    </row>
    <row r="59" spans="1:19" ht="25.5" customHeight="1">
      <c r="A59" s="782">
        <v>49</v>
      </c>
      <c r="B59" s="605" t="s">
        <v>923</v>
      </c>
      <c r="C59" s="861">
        <v>0</v>
      </c>
      <c r="D59" s="861">
        <v>0</v>
      </c>
      <c r="E59" s="861">
        <v>0</v>
      </c>
      <c r="F59" s="877">
        <f t="shared" si="0"/>
        <v>0</v>
      </c>
      <c r="G59" s="861">
        <v>0</v>
      </c>
      <c r="H59" s="861">
        <v>0</v>
      </c>
      <c r="I59" s="861">
        <v>0</v>
      </c>
      <c r="J59" s="877">
        <f t="shared" si="1"/>
        <v>0</v>
      </c>
      <c r="K59" s="861">
        <v>0</v>
      </c>
      <c r="L59" s="861">
        <v>0</v>
      </c>
      <c r="M59" s="861">
        <v>0</v>
      </c>
      <c r="N59" s="877">
        <f t="shared" si="2"/>
        <v>0</v>
      </c>
      <c r="O59" s="861">
        <v>0</v>
      </c>
      <c r="P59" s="861">
        <v>0</v>
      </c>
      <c r="Q59" s="861">
        <v>0</v>
      </c>
      <c r="R59" s="878">
        <f t="shared" si="3"/>
        <v>0</v>
      </c>
      <c r="S59" s="879">
        <f t="shared" si="4"/>
        <v>0</v>
      </c>
    </row>
    <row r="60" spans="1:19" ht="25.5" customHeight="1">
      <c r="A60" s="782">
        <v>50</v>
      </c>
      <c r="B60" s="605" t="s">
        <v>924</v>
      </c>
      <c r="C60" s="861">
        <v>1</v>
      </c>
      <c r="D60" s="861">
        <v>1</v>
      </c>
      <c r="E60" s="861">
        <v>2.23</v>
      </c>
      <c r="F60" s="877">
        <f t="shared" si="0"/>
        <v>2.23</v>
      </c>
      <c r="G60" s="861">
        <v>1</v>
      </c>
      <c r="H60" s="861">
        <v>1</v>
      </c>
      <c r="I60" s="861">
        <v>2.58</v>
      </c>
      <c r="J60" s="877">
        <f t="shared" si="1"/>
        <v>2.58</v>
      </c>
      <c r="K60" s="861">
        <v>1</v>
      </c>
      <c r="L60" s="861">
        <v>1</v>
      </c>
      <c r="M60" s="861">
        <v>2.98</v>
      </c>
      <c r="N60" s="877">
        <f t="shared" si="2"/>
        <v>2.98</v>
      </c>
      <c r="O60" s="861">
        <v>1</v>
      </c>
      <c r="P60" s="861">
        <v>1</v>
      </c>
      <c r="Q60" s="861">
        <v>3.25</v>
      </c>
      <c r="R60" s="878">
        <f t="shared" si="3"/>
        <v>3.25</v>
      </c>
      <c r="S60" s="879">
        <f t="shared" si="4"/>
        <v>11.040000000000001</v>
      </c>
    </row>
    <row r="61" spans="1:19" ht="25.5" customHeight="1">
      <c r="A61" s="782">
        <v>51</v>
      </c>
      <c r="B61" s="605" t="s">
        <v>925</v>
      </c>
      <c r="C61" s="861">
        <v>115</v>
      </c>
      <c r="D61" s="861">
        <v>115</v>
      </c>
      <c r="E61" s="861">
        <v>2.23</v>
      </c>
      <c r="F61" s="877">
        <f t="shared" si="0"/>
        <v>256.45</v>
      </c>
      <c r="G61" s="861">
        <v>157</v>
      </c>
      <c r="H61" s="861">
        <v>157</v>
      </c>
      <c r="I61" s="861">
        <v>2.58</v>
      </c>
      <c r="J61" s="877">
        <f t="shared" si="1"/>
        <v>405.06</v>
      </c>
      <c r="K61" s="861">
        <v>27</v>
      </c>
      <c r="L61" s="861">
        <v>27</v>
      </c>
      <c r="M61" s="861">
        <v>2.98</v>
      </c>
      <c r="N61" s="877">
        <f t="shared" si="2"/>
        <v>80.459999999999994</v>
      </c>
      <c r="O61" s="861">
        <v>5</v>
      </c>
      <c r="P61" s="861">
        <v>5</v>
      </c>
      <c r="Q61" s="861">
        <v>3.25</v>
      </c>
      <c r="R61" s="878">
        <f t="shared" si="3"/>
        <v>16.25</v>
      </c>
      <c r="S61" s="879">
        <f t="shared" si="4"/>
        <v>758.22</v>
      </c>
    </row>
    <row r="62" spans="1:19" ht="21.75" customHeight="1">
      <c r="A62" s="862"/>
      <c r="B62" s="862"/>
      <c r="C62" s="909">
        <f>SUM(C11:C61)</f>
        <v>921</v>
      </c>
      <c r="D62" s="909">
        <f>SUM(D11:D61)</f>
        <v>677</v>
      </c>
      <c r="E62" s="909">
        <v>2.23</v>
      </c>
      <c r="F62" s="910">
        <f>SUM(F11:F61)</f>
        <v>1509.71</v>
      </c>
      <c r="G62" s="909">
        <f>SUM(G11:G61)</f>
        <v>746</v>
      </c>
      <c r="H62" s="909">
        <v>548</v>
      </c>
      <c r="I62" s="909">
        <v>2.58</v>
      </c>
      <c r="J62" s="909">
        <f>SUM(J11:J61)</f>
        <v>1413.8400000000001</v>
      </c>
      <c r="K62" s="909">
        <f>SUM(K11:K61)</f>
        <v>431</v>
      </c>
      <c r="L62" s="909">
        <f>SUM(L11:L61)</f>
        <v>325</v>
      </c>
      <c r="M62" s="909">
        <v>2.98</v>
      </c>
      <c r="N62" s="909">
        <f>SUM(N11:N61)</f>
        <v>968.50000000000011</v>
      </c>
      <c r="O62" s="909">
        <f>SUM(O11:O61)</f>
        <v>489</v>
      </c>
      <c r="P62" s="909">
        <f>SUM(P11:P61)</f>
        <v>369</v>
      </c>
      <c r="Q62" s="909">
        <v>3.25</v>
      </c>
      <c r="R62" s="909">
        <f>SUM(R11:R61)</f>
        <v>1199.25</v>
      </c>
      <c r="S62" s="911">
        <f t="shared" si="4"/>
        <v>5091.3</v>
      </c>
    </row>
    <row r="64" spans="1:19">
      <c r="D64" s="864"/>
      <c r="E64" s="864"/>
      <c r="F64" s="864"/>
      <c r="G64" s="864"/>
      <c r="H64" s="864"/>
      <c r="I64" s="864"/>
      <c r="J64" s="864"/>
      <c r="O64" s="866">
        <f>O62+K62+G62+C62</f>
        <v>2587</v>
      </c>
      <c r="P64" s="953">
        <f>P62+L62+H62+D62</f>
        <v>1919</v>
      </c>
      <c r="Q64" s="953">
        <f t="shared" ref="Q64:R64" si="5">Q62+M62+I62+E62</f>
        <v>11.040000000000001</v>
      </c>
      <c r="R64" s="953">
        <f t="shared" si="5"/>
        <v>5091.3</v>
      </c>
    </row>
    <row r="65" spans="4:19">
      <c r="D65" s="1231" t="s">
        <v>12</v>
      </c>
      <c r="E65" s="1231"/>
      <c r="F65" s="784"/>
      <c r="G65" s="798"/>
      <c r="O65" s="846"/>
      <c r="P65" s="846"/>
      <c r="Q65" s="846"/>
      <c r="R65" s="846"/>
      <c r="S65" s="846"/>
    </row>
    <row r="66" spans="4:19">
      <c r="D66" s="358"/>
      <c r="E66" s="358"/>
      <c r="F66" s="358"/>
      <c r="G66" s="358"/>
      <c r="J66" s="867"/>
      <c r="K66" s="1107" t="s">
        <v>13</v>
      </c>
      <c r="L66" s="1107"/>
      <c r="O66" s="846"/>
      <c r="P66" s="846"/>
      <c r="Q66" s="846"/>
      <c r="R66" s="846">
        <f>R64*0.6</f>
        <v>3054.78</v>
      </c>
      <c r="S66" s="882">
        <f>R64-R66</f>
        <v>2036.52</v>
      </c>
    </row>
    <row r="67" spans="4:19">
      <c r="D67" s="358"/>
      <c r="E67" s="358"/>
      <c r="F67" s="358"/>
      <c r="G67" s="358"/>
      <c r="J67" s="411" t="s">
        <v>14</v>
      </c>
      <c r="K67" s="411"/>
      <c r="L67" s="411"/>
      <c r="O67" s="846"/>
      <c r="P67" s="846"/>
      <c r="Q67" s="846"/>
      <c r="R67" s="846"/>
      <c r="S67" s="846"/>
    </row>
    <row r="68" spans="4:19">
      <c r="D68" s="358"/>
      <c r="E68" s="798"/>
      <c r="F68" s="798"/>
      <c r="G68" s="798"/>
      <c r="J68" s="411" t="s">
        <v>88</v>
      </c>
      <c r="K68" s="411"/>
      <c r="L68" s="411"/>
      <c r="O68" s="846"/>
      <c r="P68" s="846"/>
      <c r="Q68" s="846"/>
      <c r="R68" s="846"/>
      <c r="S68" s="846"/>
    </row>
    <row r="69" spans="4:19">
      <c r="J69" s="1115" t="s">
        <v>85</v>
      </c>
      <c r="K69" s="1115"/>
      <c r="L69" s="1115"/>
      <c r="O69" s="846"/>
      <c r="P69" s="846"/>
      <c r="Q69" s="846"/>
      <c r="R69" s="846"/>
      <c r="S69" s="846"/>
    </row>
  </sheetData>
  <mergeCells count="13">
    <mergeCell ref="D65:E65"/>
    <mergeCell ref="K66:L66"/>
    <mergeCell ref="J69:L69"/>
    <mergeCell ref="Q1:R1"/>
    <mergeCell ref="G2:M2"/>
    <mergeCell ref="B4:T4"/>
    <mergeCell ref="O8:R8"/>
    <mergeCell ref="S8:S9"/>
    <mergeCell ref="A8:A9"/>
    <mergeCell ref="B8:B9"/>
    <mergeCell ref="C8:F8"/>
    <mergeCell ref="G8:J8"/>
    <mergeCell ref="K8:N8"/>
  </mergeCells>
  <printOptions horizontalCentered="1"/>
  <pageMargins left="0.70866141732283505" right="0.70866141732283505" top="0.23622047244094499" bottom="0" header="0.31496062992126" footer="0.31496062992126"/>
  <pageSetup paperSize="9" scale="56" orientation="landscape" r:id="rId1"/>
  <rowBreaks count="1" manualBreakCount="1">
    <brk id="35" max="18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topLeftCell="A4" zoomScaleSheetLayoutView="100" workbookViewId="0">
      <pane ySplit="7" topLeftCell="A56" activePane="bottomLeft" state="frozen"/>
      <selection activeCell="K64" sqref="K64"/>
      <selection pane="bottomLeft" activeCell="E62" sqref="E62"/>
    </sheetView>
  </sheetViews>
  <sheetFormatPr defaultColWidth="9.140625" defaultRowHeight="15"/>
  <cols>
    <col min="1" max="1" width="9.140625" style="846"/>
    <col min="2" max="2" width="21" style="846" customWidth="1"/>
    <col min="3" max="3" width="17.5703125" style="846" customWidth="1"/>
    <col min="4" max="4" width="19.7109375" style="846" customWidth="1"/>
    <col min="5" max="5" width="18.140625" style="846" customWidth="1"/>
    <col min="6" max="6" width="15.42578125" style="846" customWidth="1"/>
    <col min="7" max="7" width="15.5703125" style="846" customWidth="1"/>
    <col min="8" max="8" width="12.28515625" style="846" customWidth="1"/>
    <col min="9" max="16384" width="9.140625" style="846"/>
  </cols>
  <sheetData>
    <row r="1" spans="1:9" s="358" customFormat="1">
      <c r="C1" s="608"/>
      <c r="D1" s="608"/>
      <c r="E1" s="608"/>
      <c r="F1" s="1242" t="s">
        <v>688</v>
      </c>
      <c r="G1" s="1242"/>
    </row>
    <row r="2" spans="1:9" s="358" customFormat="1" ht="30.75" customHeight="1">
      <c r="B2" s="1233" t="s">
        <v>734</v>
      </c>
      <c r="C2" s="1233"/>
      <c r="D2" s="1233"/>
      <c r="E2" s="1233"/>
      <c r="F2" s="1233"/>
      <c r="G2" s="609"/>
      <c r="H2" s="609"/>
      <c r="I2" s="609"/>
    </row>
    <row r="3" spans="1:9" s="358" customFormat="1" ht="20.25">
      <c r="G3" s="786"/>
    </row>
    <row r="4" spans="1:9" ht="18">
      <c r="B4" s="1344" t="s">
        <v>691</v>
      </c>
      <c r="C4" s="1344"/>
      <c r="D4" s="1344"/>
      <c r="E4" s="1344"/>
      <c r="F4" s="1344"/>
      <c r="G4" s="1344"/>
      <c r="H4" s="1344"/>
    </row>
    <row r="5" spans="1:9" ht="15.75">
      <c r="C5" s="847"/>
      <c r="D5" s="885"/>
      <c r="E5" s="847"/>
      <c r="F5" s="847"/>
      <c r="G5" s="847"/>
      <c r="H5" s="847"/>
    </row>
    <row r="6" spans="1:9">
      <c r="A6" s="869" t="s">
        <v>163</v>
      </c>
    </row>
    <row r="7" spans="1:9">
      <c r="B7" s="886"/>
    </row>
    <row r="8" spans="1:9" s="853" customFormat="1" ht="30.75" customHeight="1">
      <c r="A8" s="1355" t="s">
        <v>2</v>
      </c>
      <c r="B8" s="1356" t="s">
        <v>3</v>
      </c>
      <c r="C8" s="1356" t="s">
        <v>829</v>
      </c>
      <c r="D8" s="1357" t="s">
        <v>830</v>
      </c>
      <c r="E8" s="1356" t="s">
        <v>687</v>
      </c>
      <c r="F8" s="1356"/>
      <c r="G8" s="1356"/>
    </row>
    <row r="9" spans="1:9" s="853" customFormat="1" ht="48.75" customHeight="1">
      <c r="A9" s="1355"/>
      <c r="B9" s="1356"/>
      <c r="C9" s="1356"/>
      <c r="D9" s="1358"/>
      <c r="E9" s="887" t="s">
        <v>692</v>
      </c>
      <c r="F9" s="887" t="s">
        <v>686</v>
      </c>
      <c r="G9" s="887" t="s">
        <v>19</v>
      </c>
    </row>
    <row r="10" spans="1:9" s="853" customFormat="1" ht="16.149999999999999" customHeight="1">
      <c r="A10" s="598">
        <v>1</v>
      </c>
      <c r="B10" s="855">
        <v>2</v>
      </c>
      <c r="C10" s="855">
        <v>3</v>
      </c>
      <c r="D10" s="855">
        <v>4</v>
      </c>
      <c r="E10" s="888">
        <v>5</v>
      </c>
      <c r="F10" s="888">
        <v>6</v>
      </c>
      <c r="G10" s="888">
        <v>7</v>
      </c>
    </row>
    <row r="11" spans="1:9" s="853" customFormat="1" ht="16.149999999999999" customHeight="1">
      <c r="A11" s="782">
        <v>1</v>
      </c>
      <c r="B11" s="351" t="s">
        <v>875</v>
      </c>
      <c r="C11" s="877">
        <v>0</v>
      </c>
      <c r="D11" s="877">
        <v>0</v>
      </c>
      <c r="E11" s="877">
        <v>0</v>
      </c>
      <c r="F11" s="877">
        <v>0</v>
      </c>
      <c r="G11" s="889">
        <f t="shared" ref="G11:G61" si="0">E11+F11</f>
        <v>0</v>
      </c>
    </row>
    <row r="12" spans="1:9" s="853" customFormat="1" ht="16.149999999999999" customHeight="1">
      <c r="A12" s="782">
        <v>2</v>
      </c>
      <c r="B12" s="355" t="s">
        <v>876</v>
      </c>
      <c r="C12" s="877">
        <v>2078</v>
      </c>
      <c r="D12" s="877">
        <v>769</v>
      </c>
      <c r="E12" s="877">
        <v>46.13</v>
      </c>
      <c r="F12" s="877">
        <v>30.77</v>
      </c>
      <c r="G12" s="889">
        <f t="shared" si="0"/>
        <v>76.900000000000006</v>
      </c>
      <c r="H12" s="853" t="s">
        <v>1114</v>
      </c>
    </row>
    <row r="13" spans="1:9" s="853" customFormat="1" ht="16.149999999999999" customHeight="1">
      <c r="A13" s="782">
        <v>3</v>
      </c>
      <c r="B13" s="355" t="s">
        <v>1020</v>
      </c>
      <c r="C13" s="877">
        <v>0</v>
      </c>
      <c r="D13" s="877">
        <v>0</v>
      </c>
      <c r="E13" s="877">
        <v>0</v>
      </c>
      <c r="F13" s="877">
        <v>0</v>
      </c>
      <c r="G13" s="889">
        <f t="shared" si="0"/>
        <v>0</v>
      </c>
    </row>
    <row r="14" spans="1:9" s="853" customFormat="1" ht="16.149999999999999" customHeight="1">
      <c r="A14" s="782">
        <v>4</v>
      </c>
      <c r="B14" s="353" t="s">
        <v>878</v>
      </c>
      <c r="C14" s="877">
        <v>431</v>
      </c>
      <c r="D14" s="877">
        <v>0</v>
      </c>
      <c r="E14" s="877">
        <v>0</v>
      </c>
      <c r="F14" s="877">
        <v>0</v>
      </c>
      <c r="G14" s="889">
        <f t="shared" si="0"/>
        <v>0</v>
      </c>
    </row>
    <row r="15" spans="1:9" s="853" customFormat="1" ht="16.149999999999999" customHeight="1">
      <c r="A15" s="782">
        <v>5</v>
      </c>
      <c r="B15" s="355" t="s">
        <v>879</v>
      </c>
      <c r="C15" s="877">
        <v>1473</v>
      </c>
      <c r="D15" s="877">
        <v>1106</v>
      </c>
      <c r="E15" s="877">
        <v>66.36</v>
      </c>
      <c r="F15" s="877">
        <v>44.24</v>
      </c>
      <c r="G15" s="889">
        <f t="shared" si="0"/>
        <v>110.6</v>
      </c>
      <c r="H15" s="853" t="s">
        <v>1114</v>
      </c>
    </row>
    <row r="16" spans="1:9" s="853" customFormat="1" ht="16.149999999999999" customHeight="1">
      <c r="A16" s="782">
        <v>6</v>
      </c>
      <c r="B16" s="353" t="s">
        <v>880</v>
      </c>
      <c r="C16" s="877">
        <v>1960</v>
      </c>
      <c r="D16" s="877">
        <v>984</v>
      </c>
      <c r="E16" s="877">
        <v>59.04</v>
      </c>
      <c r="F16" s="877">
        <v>39.36</v>
      </c>
      <c r="G16" s="889">
        <f t="shared" si="0"/>
        <v>98.4</v>
      </c>
    </row>
    <row r="17" spans="1:33" s="853" customFormat="1" ht="16.149999999999999" customHeight="1">
      <c r="A17" s="782">
        <v>7</v>
      </c>
      <c r="B17" s="353" t="s">
        <v>881</v>
      </c>
      <c r="C17" s="877">
        <v>1416</v>
      </c>
      <c r="D17" s="877">
        <v>1416</v>
      </c>
      <c r="E17" s="877">
        <v>84.96</v>
      </c>
      <c r="F17" s="877">
        <v>56.64</v>
      </c>
      <c r="G17" s="889">
        <f t="shared" si="0"/>
        <v>141.6</v>
      </c>
    </row>
    <row r="18" spans="1:33">
      <c r="A18" s="782">
        <v>8</v>
      </c>
      <c r="B18" s="353" t="s">
        <v>1021</v>
      </c>
      <c r="C18" s="880">
        <v>0</v>
      </c>
      <c r="D18" s="880">
        <v>0</v>
      </c>
      <c r="E18" s="880">
        <v>0</v>
      </c>
      <c r="F18" s="880">
        <v>0</v>
      </c>
      <c r="G18" s="889">
        <f t="shared" si="0"/>
        <v>0</v>
      </c>
    </row>
    <row r="19" spans="1:33">
      <c r="A19" s="782">
        <v>9</v>
      </c>
      <c r="B19" s="353" t="s">
        <v>883</v>
      </c>
      <c r="C19" s="880">
        <v>365</v>
      </c>
      <c r="D19" s="880">
        <v>365</v>
      </c>
      <c r="E19" s="889">
        <v>21.9</v>
      </c>
      <c r="F19" s="889">
        <v>14.6</v>
      </c>
      <c r="G19" s="889">
        <f t="shared" si="0"/>
        <v>36.5</v>
      </c>
      <c r="H19" s="881" t="s">
        <v>1114</v>
      </c>
    </row>
    <row r="20" spans="1:33">
      <c r="A20" s="782">
        <v>10</v>
      </c>
      <c r="B20" s="353" t="s">
        <v>884</v>
      </c>
      <c r="C20" s="880">
        <v>264</v>
      </c>
      <c r="D20" s="880">
        <v>0</v>
      </c>
      <c r="E20" s="880">
        <v>0</v>
      </c>
      <c r="F20" s="880">
        <v>0</v>
      </c>
      <c r="G20" s="889">
        <f t="shared" si="0"/>
        <v>0</v>
      </c>
    </row>
    <row r="21" spans="1:33">
      <c r="A21" s="782">
        <v>11</v>
      </c>
      <c r="B21" s="353" t="s">
        <v>1022</v>
      </c>
      <c r="C21" s="880">
        <v>1924</v>
      </c>
      <c r="D21" s="880">
        <v>0</v>
      </c>
      <c r="E21" s="880">
        <v>0</v>
      </c>
      <c r="F21" s="880">
        <v>0</v>
      </c>
      <c r="G21" s="889">
        <f t="shared" si="0"/>
        <v>0</v>
      </c>
    </row>
    <row r="22" spans="1:33" s="862" customFormat="1">
      <c r="A22" s="782">
        <v>12</v>
      </c>
      <c r="B22" s="353" t="s">
        <v>886</v>
      </c>
      <c r="C22" s="880">
        <v>1685</v>
      </c>
      <c r="D22" s="880">
        <v>1685</v>
      </c>
      <c r="E22" s="880">
        <v>101.1</v>
      </c>
      <c r="F22" s="880">
        <v>67.400000000000006</v>
      </c>
      <c r="G22" s="889">
        <f t="shared" si="0"/>
        <v>168.5</v>
      </c>
      <c r="H22" s="863"/>
      <c r="I22" s="863"/>
      <c r="J22" s="863"/>
      <c r="K22" s="863"/>
      <c r="L22" s="863"/>
      <c r="M22" s="863"/>
      <c r="N22" s="863"/>
      <c r="O22" s="863"/>
      <c r="P22" s="863"/>
      <c r="Q22" s="863"/>
      <c r="R22" s="863"/>
      <c r="S22" s="863"/>
      <c r="T22" s="863"/>
      <c r="U22" s="863"/>
      <c r="V22" s="863"/>
      <c r="W22" s="863"/>
      <c r="X22" s="863"/>
      <c r="Y22" s="863"/>
      <c r="Z22" s="863"/>
      <c r="AA22" s="863"/>
      <c r="AB22" s="863"/>
      <c r="AC22" s="863"/>
      <c r="AD22" s="863"/>
      <c r="AE22" s="863"/>
      <c r="AF22" s="863"/>
      <c r="AG22" s="863"/>
    </row>
    <row r="23" spans="1:33">
      <c r="A23" s="782">
        <v>13</v>
      </c>
      <c r="B23" s="353" t="s">
        <v>887</v>
      </c>
      <c r="C23" s="880">
        <v>1387</v>
      </c>
      <c r="D23" s="880">
        <v>71</v>
      </c>
      <c r="E23" s="880">
        <v>4.26</v>
      </c>
      <c r="F23" s="880">
        <v>2.84</v>
      </c>
      <c r="G23" s="889">
        <f t="shared" si="0"/>
        <v>7.1</v>
      </c>
    </row>
    <row r="24" spans="1:33">
      <c r="A24" s="782">
        <v>14</v>
      </c>
      <c r="B24" s="353" t="s">
        <v>1023</v>
      </c>
      <c r="C24" s="880">
        <v>1020</v>
      </c>
      <c r="D24" s="880">
        <v>557</v>
      </c>
      <c r="E24" s="880">
        <v>33.42</v>
      </c>
      <c r="F24" s="880">
        <v>22.28</v>
      </c>
      <c r="G24" s="889">
        <f t="shared" si="0"/>
        <v>55.7</v>
      </c>
      <c r="H24" s="881" t="s">
        <v>1114</v>
      </c>
    </row>
    <row r="25" spans="1:33">
      <c r="A25" s="782">
        <v>15</v>
      </c>
      <c r="B25" s="353" t="s">
        <v>889</v>
      </c>
      <c r="C25" s="880">
        <v>854</v>
      </c>
      <c r="D25" s="880">
        <v>0</v>
      </c>
      <c r="E25" s="880">
        <v>0</v>
      </c>
      <c r="F25" s="880">
        <v>0</v>
      </c>
      <c r="G25" s="889">
        <f t="shared" si="0"/>
        <v>0</v>
      </c>
    </row>
    <row r="26" spans="1:33">
      <c r="A26" s="782">
        <v>16</v>
      </c>
      <c r="B26" s="353" t="s">
        <v>1024</v>
      </c>
      <c r="C26" s="880">
        <v>3000</v>
      </c>
      <c r="D26" s="880">
        <v>1740</v>
      </c>
      <c r="E26" s="889">
        <v>104.4</v>
      </c>
      <c r="F26" s="880">
        <v>69.599999999999994</v>
      </c>
      <c r="G26" s="889">
        <f t="shared" si="0"/>
        <v>174</v>
      </c>
      <c r="H26" s="881" t="s">
        <v>1114</v>
      </c>
    </row>
    <row r="27" spans="1:33">
      <c r="A27" s="782">
        <v>17</v>
      </c>
      <c r="B27" s="353" t="s">
        <v>891</v>
      </c>
      <c r="C27" s="880">
        <v>941</v>
      </c>
      <c r="D27" s="880">
        <v>0</v>
      </c>
      <c r="E27" s="880">
        <v>0</v>
      </c>
      <c r="F27" s="880">
        <v>0</v>
      </c>
      <c r="G27" s="889">
        <f t="shared" si="0"/>
        <v>0</v>
      </c>
    </row>
    <row r="28" spans="1:33">
      <c r="A28" s="782">
        <v>18</v>
      </c>
      <c r="B28" s="353" t="s">
        <v>892</v>
      </c>
      <c r="C28" s="880">
        <v>1095</v>
      </c>
      <c r="D28" s="880">
        <v>318</v>
      </c>
      <c r="E28" s="880">
        <v>19.079999999999998</v>
      </c>
      <c r="F28" s="880">
        <v>12.72</v>
      </c>
      <c r="G28" s="889">
        <f t="shared" si="0"/>
        <v>31.799999999999997</v>
      </c>
      <c r="H28" s="881" t="s">
        <v>1115</v>
      </c>
    </row>
    <row r="29" spans="1:33" s="358" customFormat="1" ht="12.75" customHeight="1">
      <c r="A29" s="782">
        <v>19</v>
      </c>
      <c r="B29" s="353" t="s">
        <v>893</v>
      </c>
      <c r="C29" s="356">
        <v>1641</v>
      </c>
      <c r="D29" s="356">
        <v>260</v>
      </c>
      <c r="E29" s="826">
        <v>15.6</v>
      </c>
      <c r="F29" s="826">
        <v>10.4</v>
      </c>
      <c r="G29" s="889">
        <f t="shared" si="0"/>
        <v>26</v>
      </c>
    </row>
    <row r="30" spans="1:33" s="358" customFormat="1">
      <c r="A30" s="782">
        <v>20</v>
      </c>
      <c r="B30" s="353" t="s">
        <v>894</v>
      </c>
      <c r="C30" s="356">
        <v>659</v>
      </c>
      <c r="D30" s="356">
        <v>175</v>
      </c>
      <c r="E30" s="356">
        <v>10.5</v>
      </c>
      <c r="F30" s="356">
        <v>7</v>
      </c>
      <c r="G30" s="889">
        <f t="shared" si="0"/>
        <v>17.5</v>
      </c>
    </row>
    <row r="31" spans="1:33">
      <c r="A31" s="782">
        <v>21</v>
      </c>
      <c r="B31" s="353" t="s">
        <v>1025</v>
      </c>
      <c r="C31" s="880">
        <v>256</v>
      </c>
      <c r="D31" s="880">
        <v>0</v>
      </c>
      <c r="E31" s="880">
        <v>0</v>
      </c>
      <c r="F31" s="913">
        <v>0</v>
      </c>
      <c r="G31" s="889">
        <f t="shared" si="0"/>
        <v>0</v>
      </c>
    </row>
    <row r="32" spans="1:33">
      <c r="A32" s="782">
        <v>22</v>
      </c>
      <c r="B32" s="353" t="s">
        <v>896</v>
      </c>
      <c r="C32" s="356">
        <v>681</v>
      </c>
      <c r="D32" s="356">
        <v>0</v>
      </c>
      <c r="E32" s="356">
        <v>0</v>
      </c>
      <c r="F32" s="356">
        <v>0</v>
      </c>
      <c r="G32" s="889">
        <f t="shared" si="0"/>
        <v>0</v>
      </c>
      <c r="H32" s="411"/>
      <c r="I32" s="411"/>
      <c r="J32" s="411"/>
    </row>
    <row r="33" spans="1:10">
      <c r="A33" s="782">
        <v>23</v>
      </c>
      <c r="B33" s="353" t="s">
        <v>1026</v>
      </c>
      <c r="C33" s="356">
        <v>2002</v>
      </c>
      <c r="D33" s="356">
        <v>1747</v>
      </c>
      <c r="E33" s="356">
        <v>104.82</v>
      </c>
      <c r="F33" s="356">
        <v>69.88</v>
      </c>
      <c r="G33" s="889">
        <f t="shared" si="0"/>
        <v>174.7</v>
      </c>
      <c r="H33" s="411"/>
      <c r="I33" s="411"/>
      <c r="J33" s="411"/>
    </row>
    <row r="34" spans="1:10">
      <c r="A34" s="782">
        <v>24</v>
      </c>
      <c r="B34" s="353" t="s">
        <v>898</v>
      </c>
      <c r="C34" s="356">
        <v>879</v>
      </c>
      <c r="D34" s="356">
        <v>0</v>
      </c>
      <c r="E34" s="356">
        <v>0</v>
      </c>
      <c r="F34" s="356">
        <v>0</v>
      </c>
      <c r="G34" s="889">
        <f t="shared" si="0"/>
        <v>0</v>
      </c>
    </row>
    <row r="35" spans="1:10">
      <c r="A35" s="782">
        <v>25</v>
      </c>
      <c r="B35" s="353" t="s">
        <v>899</v>
      </c>
      <c r="C35" s="880">
        <v>594</v>
      </c>
      <c r="D35" s="880">
        <v>0</v>
      </c>
      <c r="E35" s="880">
        <v>0</v>
      </c>
      <c r="F35" s="880">
        <v>0</v>
      </c>
      <c r="G35" s="889">
        <f t="shared" si="0"/>
        <v>0</v>
      </c>
    </row>
    <row r="36" spans="1:10">
      <c r="A36" s="782">
        <v>26</v>
      </c>
      <c r="B36" s="353" t="s">
        <v>900</v>
      </c>
      <c r="C36" s="880">
        <v>861</v>
      </c>
      <c r="D36" s="880">
        <v>0</v>
      </c>
      <c r="E36" s="880">
        <v>0</v>
      </c>
      <c r="F36" s="880">
        <v>0</v>
      </c>
      <c r="G36" s="889">
        <f t="shared" si="0"/>
        <v>0</v>
      </c>
    </row>
    <row r="37" spans="1:10">
      <c r="A37" s="782">
        <v>27</v>
      </c>
      <c r="B37" s="353" t="s">
        <v>901</v>
      </c>
      <c r="C37" s="880">
        <v>2929</v>
      </c>
      <c r="D37" s="880">
        <v>1145</v>
      </c>
      <c r="E37" s="880">
        <v>114.5</v>
      </c>
      <c r="F37" s="880">
        <v>0</v>
      </c>
      <c r="G37" s="889">
        <f>E37+F37</f>
        <v>114.5</v>
      </c>
    </row>
    <row r="38" spans="1:10">
      <c r="A38" s="782">
        <v>28</v>
      </c>
      <c r="B38" s="353" t="s">
        <v>902</v>
      </c>
      <c r="C38" s="880">
        <v>1201</v>
      </c>
      <c r="D38" s="880">
        <v>0</v>
      </c>
      <c r="E38" s="880">
        <v>0</v>
      </c>
      <c r="F38" s="880">
        <v>0</v>
      </c>
      <c r="G38" s="889">
        <f t="shared" si="0"/>
        <v>0</v>
      </c>
    </row>
    <row r="39" spans="1:10">
      <c r="A39" s="782">
        <v>29</v>
      </c>
      <c r="B39" s="353" t="s">
        <v>1027</v>
      </c>
      <c r="C39" s="880">
        <v>1285</v>
      </c>
      <c r="D39" s="880">
        <v>487</v>
      </c>
      <c r="E39" s="880">
        <v>29.22</v>
      </c>
      <c r="F39" s="880">
        <v>19.48</v>
      </c>
      <c r="G39" s="889">
        <f t="shared" si="0"/>
        <v>48.7</v>
      </c>
      <c r="H39" s="881" t="s">
        <v>1114</v>
      </c>
    </row>
    <row r="40" spans="1:10">
      <c r="A40" s="782">
        <v>30</v>
      </c>
      <c r="B40" s="353" t="s">
        <v>904</v>
      </c>
      <c r="C40" s="880">
        <v>234</v>
      </c>
      <c r="D40" s="880">
        <v>197</v>
      </c>
      <c r="E40" s="880">
        <v>11.82</v>
      </c>
      <c r="F40" s="880">
        <v>7.88</v>
      </c>
      <c r="G40" s="889">
        <f t="shared" si="0"/>
        <v>19.7</v>
      </c>
    </row>
    <row r="41" spans="1:10">
      <c r="A41" s="782">
        <v>31</v>
      </c>
      <c r="B41" s="353" t="s">
        <v>905</v>
      </c>
      <c r="C41" s="880">
        <v>1331</v>
      </c>
      <c r="D41" s="880">
        <v>781</v>
      </c>
      <c r="E41" s="880">
        <v>46.86</v>
      </c>
      <c r="F41" s="880">
        <v>31.24</v>
      </c>
      <c r="G41" s="889">
        <f t="shared" si="0"/>
        <v>78.099999999999994</v>
      </c>
      <c r="H41" s="881" t="s">
        <v>1114</v>
      </c>
    </row>
    <row r="42" spans="1:10">
      <c r="A42" s="782">
        <v>32</v>
      </c>
      <c r="B42" s="353" t="s">
        <v>906</v>
      </c>
      <c r="C42" s="880">
        <v>902</v>
      </c>
      <c r="D42" s="880">
        <v>0</v>
      </c>
      <c r="E42" s="880">
        <v>0</v>
      </c>
      <c r="F42" s="880">
        <v>0</v>
      </c>
      <c r="G42" s="889">
        <f t="shared" si="0"/>
        <v>0</v>
      </c>
    </row>
    <row r="43" spans="1:10">
      <c r="A43" s="782">
        <v>33</v>
      </c>
      <c r="B43" s="353" t="s">
        <v>907</v>
      </c>
      <c r="C43" s="880">
        <v>257</v>
      </c>
      <c r="D43" s="880">
        <v>0</v>
      </c>
      <c r="E43" s="880">
        <v>0</v>
      </c>
      <c r="F43" s="880">
        <v>0</v>
      </c>
      <c r="G43" s="889">
        <f t="shared" si="0"/>
        <v>0</v>
      </c>
    </row>
    <row r="44" spans="1:10">
      <c r="A44" s="782">
        <v>34</v>
      </c>
      <c r="B44" s="353" t="s">
        <v>908</v>
      </c>
      <c r="C44" s="880">
        <v>240</v>
      </c>
      <c r="D44" s="880">
        <v>0</v>
      </c>
      <c r="E44" s="880">
        <v>0</v>
      </c>
      <c r="F44" s="880">
        <v>0</v>
      </c>
      <c r="G44" s="889">
        <f t="shared" si="0"/>
        <v>0</v>
      </c>
    </row>
    <row r="45" spans="1:10">
      <c r="A45" s="782">
        <v>35</v>
      </c>
      <c r="B45" s="353" t="s">
        <v>909</v>
      </c>
      <c r="C45" s="880">
        <v>641</v>
      </c>
      <c r="D45" s="880">
        <v>0</v>
      </c>
      <c r="E45" s="880">
        <v>0</v>
      </c>
      <c r="F45" s="880">
        <v>0</v>
      </c>
      <c r="G45" s="889">
        <v>0</v>
      </c>
    </row>
    <row r="46" spans="1:10">
      <c r="A46" s="782">
        <v>36</v>
      </c>
      <c r="B46" s="353" t="s">
        <v>910</v>
      </c>
      <c r="C46" s="880">
        <v>1625</v>
      </c>
      <c r="D46" s="880">
        <v>0</v>
      </c>
      <c r="E46" s="880">
        <v>0</v>
      </c>
      <c r="F46" s="880">
        <v>0</v>
      </c>
      <c r="G46" s="889">
        <f t="shared" si="0"/>
        <v>0</v>
      </c>
    </row>
    <row r="47" spans="1:10">
      <c r="A47" s="782">
        <v>37</v>
      </c>
      <c r="B47" s="353" t="s">
        <v>911</v>
      </c>
      <c r="C47" s="914">
        <v>995</v>
      </c>
      <c r="D47" s="889">
        <v>0</v>
      </c>
      <c r="E47" s="889">
        <v>0</v>
      </c>
      <c r="F47" s="889">
        <v>0</v>
      </c>
      <c r="G47" s="889">
        <f>E47+F47</f>
        <v>0</v>
      </c>
      <c r="H47" s="882"/>
    </row>
    <row r="48" spans="1:10">
      <c r="A48" s="782">
        <v>38</v>
      </c>
      <c r="B48" s="362" t="s">
        <v>912</v>
      </c>
      <c r="C48" s="880">
        <v>2738</v>
      </c>
      <c r="D48" s="880">
        <v>679</v>
      </c>
      <c r="E48" s="880">
        <v>40.74</v>
      </c>
      <c r="F48" s="880">
        <v>27.16</v>
      </c>
      <c r="G48" s="889">
        <f t="shared" si="0"/>
        <v>67.900000000000006</v>
      </c>
      <c r="H48" s="881" t="s">
        <v>1116</v>
      </c>
    </row>
    <row r="49" spans="1:12">
      <c r="A49" s="782">
        <v>39</v>
      </c>
      <c r="B49" s="353" t="s">
        <v>913</v>
      </c>
      <c r="C49" s="914">
        <v>1500</v>
      </c>
      <c r="D49" s="889">
        <v>0</v>
      </c>
      <c r="E49" s="889">
        <v>0</v>
      </c>
      <c r="F49" s="889">
        <v>0</v>
      </c>
      <c r="G49" s="889">
        <f t="shared" si="0"/>
        <v>0</v>
      </c>
    </row>
    <row r="50" spans="1:12">
      <c r="A50" s="782">
        <v>40</v>
      </c>
      <c r="B50" s="353" t="s">
        <v>914</v>
      </c>
      <c r="C50" s="880">
        <v>1416</v>
      </c>
      <c r="D50" s="880">
        <v>518</v>
      </c>
      <c r="E50" s="880">
        <v>31.08</v>
      </c>
      <c r="F50" s="880">
        <v>20.72</v>
      </c>
      <c r="G50" s="889">
        <f t="shared" si="0"/>
        <v>51.8</v>
      </c>
    </row>
    <row r="51" spans="1:12">
      <c r="A51" s="782">
        <v>41</v>
      </c>
      <c r="B51" s="353" t="s">
        <v>915</v>
      </c>
      <c r="C51" s="880">
        <v>2920</v>
      </c>
      <c r="D51" s="880">
        <v>312</v>
      </c>
      <c r="E51" s="880">
        <v>18.72</v>
      </c>
      <c r="F51" s="880">
        <v>12.48</v>
      </c>
      <c r="G51" s="889">
        <f t="shared" si="0"/>
        <v>31.2</v>
      </c>
    </row>
    <row r="52" spans="1:12">
      <c r="A52" s="782">
        <v>42</v>
      </c>
      <c r="B52" s="353" t="s">
        <v>916</v>
      </c>
      <c r="C52" s="880">
        <v>839</v>
      </c>
      <c r="D52" s="880">
        <v>0</v>
      </c>
      <c r="E52" s="880">
        <v>0</v>
      </c>
      <c r="F52" s="880">
        <v>0</v>
      </c>
      <c r="G52" s="889">
        <f t="shared" si="0"/>
        <v>0</v>
      </c>
    </row>
    <row r="53" spans="1:12">
      <c r="A53" s="782">
        <v>43</v>
      </c>
      <c r="B53" s="353" t="s">
        <v>917</v>
      </c>
      <c r="C53" s="880">
        <v>1178</v>
      </c>
      <c r="D53" s="880">
        <v>345</v>
      </c>
      <c r="E53" s="889">
        <v>20.7</v>
      </c>
      <c r="F53" s="889">
        <v>13.8</v>
      </c>
      <c r="G53" s="889">
        <f t="shared" si="0"/>
        <v>34.5</v>
      </c>
      <c r="H53" s="881" t="s">
        <v>1116</v>
      </c>
    </row>
    <row r="54" spans="1:12">
      <c r="A54" s="782">
        <v>44</v>
      </c>
      <c r="B54" s="353" t="s">
        <v>918</v>
      </c>
      <c r="C54" s="880">
        <v>593</v>
      </c>
      <c r="D54" s="880">
        <v>0</v>
      </c>
      <c r="E54" s="880">
        <v>0</v>
      </c>
      <c r="F54" s="880">
        <v>0</v>
      </c>
      <c r="G54" s="889">
        <f t="shared" si="0"/>
        <v>0</v>
      </c>
    </row>
    <row r="55" spans="1:12">
      <c r="A55" s="782">
        <v>45</v>
      </c>
      <c r="B55" s="353" t="s">
        <v>919</v>
      </c>
      <c r="C55" s="880">
        <v>2549</v>
      </c>
      <c r="D55" s="880">
        <v>1467</v>
      </c>
      <c r="E55" s="880">
        <v>88.02</v>
      </c>
      <c r="F55" s="880">
        <v>58.68</v>
      </c>
      <c r="G55" s="889">
        <f t="shared" si="0"/>
        <v>146.69999999999999</v>
      </c>
    </row>
    <row r="56" spans="1:12">
      <c r="A56" s="782">
        <v>46</v>
      </c>
      <c r="B56" s="353" t="s">
        <v>920</v>
      </c>
      <c r="C56" s="880">
        <v>1799</v>
      </c>
      <c r="D56" s="880">
        <v>1139</v>
      </c>
      <c r="E56" s="880">
        <f>113.9*60/100</f>
        <v>68.34</v>
      </c>
      <c r="F56" s="880">
        <f>113.9-E56</f>
        <v>45.56</v>
      </c>
      <c r="G56" s="889">
        <f t="shared" si="0"/>
        <v>113.9</v>
      </c>
      <c r="H56" s="881" t="s">
        <v>1116</v>
      </c>
    </row>
    <row r="57" spans="1:12">
      <c r="A57" s="782">
        <v>47</v>
      </c>
      <c r="B57" s="353" t="s">
        <v>1028</v>
      </c>
      <c r="C57" s="880">
        <v>229</v>
      </c>
      <c r="D57" s="880">
        <v>163</v>
      </c>
      <c r="E57" s="880">
        <v>9.7799999999999994</v>
      </c>
      <c r="F57" s="880">
        <v>6.52</v>
      </c>
      <c r="G57" s="889">
        <f t="shared" si="0"/>
        <v>16.299999999999997</v>
      </c>
      <c r="H57" s="881" t="s">
        <v>1114</v>
      </c>
    </row>
    <row r="58" spans="1:12">
      <c r="A58" s="782">
        <v>48</v>
      </c>
      <c r="B58" s="353" t="s">
        <v>1029</v>
      </c>
      <c r="C58" s="880">
        <v>1586</v>
      </c>
      <c r="D58" s="880">
        <v>603</v>
      </c>
      <c r="E58" s="880">
        <v>60.3</v>
      </c>
      <c r="F58" s="880">
        <v>0</v>
      </c>
      <c r="G58" s="889">
        <f t="shared" si="0"/>
        <v>60.3</v>
      </c>
    </row>
    <row r="59" spans="1:12">
      <c r="A59" s="782">
        <v>49</v>
      </c>
      <c r="B59" s="353" t="s">
        <v>923</v>
      </c>
      <c r="C59" s="880">
        <v>1531</v>
      </c>
      <c r="D59" s="880">
        <v>1123</v>
      </c>
      <c r="E59" s="880">
        <f>D59*6/100</f>
        <v>67.38</v>
      </c>
      <c r="F59" s="880">
        <f>D59*4/100</f>
        <v>44.92</v>
      </c>
      <c r="G59" s="889">
        <f t="shared" si="0"/>
        <v>112.3</v>
      </c>
      <c r="H59" s="881" t="s">
        <v>1114</v>
      </c>
    </row>
    <row r="60" spans="1:12">
      <c r="A60" s="782">
        <v>50</v>
      </c>
      <c r="B60" s="353" t="s">
        <v>924</v>
      </c>
      <c r="C60" s="880">
        <v>439</v>
      </c>
      <c r="D60" s="880">
        <v>439</v>
      </c>
      <c r="E60" s="880">
        <v>26.34</v>
      </c>
      <c r="F60" s="880">
        <v>17.559999999999999</v>
      </c>
      <c r="G60" s="889">
        <f t="shared" si="0"/>
        <v>43.9</v>
      </c>
      <c r="H60" s="881" t="s">
        <v>1117</v>
      </c>
    </row>
    <row r="61" spans="1:12">
      <c r="A61" s="782">
        <v>51</v>
      </c>
      <c r="B61" s="353" t="s">
        <v>925</v>
      </c>
      <c r="C61" s="880">
        <v>432</v>
      </c>
      <c r="D61" s="880">
        <v>0</v>
      </c>
      <c r="E61" s="880">
        <v>0</v>
      </c>
      <c r="F61" s="880">
        <v>0</v>
      </c>
      <c r="G61" s="889">
        <f t="shared" si="0"/>
        <v>0</v>
      </c>
    </row>
    <row r="62" spans="1:12">
      <c r="A62" s="862"/>
      <c r="B62" s="862"/>
      <c r="C62" s="909">
        <f>SUM(C11:C61)</f>
        <v>58855</v>
      </c>
      <c r="D62" s="909">
        <f>SUM(D11:D61)</f>
        <v>20591</v>
      </c>
      <c r="E62" s="909">
        <f>SUM(E11:E61)</f>
        <v>1305.3700000000001</v>
      </c>
      <c r="F62" s="909">
        <f>SUM(F11:F61)</f>
        <v>753.7299999999999</v>
      </c>
      <c r="G62" s="915">
        <f>SUM(G11:G61)</f>
        <v>2059.1</v>
      </c>
    </row>
    <row r="64" spans="1:12" ht="18">
      <c r="A64" s="864"/>
      <c r="B64" s="864"/>
      <c r="C64" s="891"/>
      <c r="D64" s="864"/>
      <c r="E64" s="864"/>
      <c r="F64" s="864"/>
      <c r="G64" s="864"/>
      <c r="H64" s="864"/>
      <c r="I64" s="864"/>
      <c r="J64" s="864"/>
      <c r="K64" s="864"/>
      <c r="L64" s="864"/>
    </row>
    <row r="65" spans="1:7">
      <c r="A65" s="1231" t="s">
        <v>12</v>
      </c>
      <c r="B65" s="1231"/>
      <c r="C65" s="784"/>
      <c r="D65" s="798"/>
      <c r="E65" s="867"/>
      <c r="F65" s="1107" t="s">
        <v>13</v>
      </c>
      <c r="G65" s="1107"/>
    </row>
    <row r="66" spans="1:7">
      <c r="A66" s="358"/>
      <c r="B66" s="358"/>
      <c r="C66" s="358"/>
      <c r="D66" s="358"/>
      <c r="E66" s="411" t="s">
        <v>14</v>
      </c>
      <c r="F66" s="411"/>
      <c r="G66" s="411"/>
    </row>
    <row r="67" spans="1:7">
      <c r="A67" s="358"/>
      <c r="B67" s="358"/>
      <c r="C67" s="358"/>
      <c r="D67" s="358"/>
      <c r="E67" s="411" t="s">
        <v>88</v>
      </c>
      <c r="F67" s="411"/>
      <c r="G67" s="411"/>
    </row>
    <row r="68" spans="1:7">
      <c r="A68" s="358"/>
      <c r="B68" s="798"/>
      <c r="C68" s="798"/>
      <c r="D68" s="798"/>
      <c r="E68" s="1115" t="s">
        <v>85</v>
      </c>
      <c r="F68" s="1115"/>
      <c r="G68" s="1115"/>
    </row>
  </sheetData>
  <mergeCells count="11">
    <mergeCell ref="A65:B65"/>
    <mergeCell ref="F65:G65"/>
    <mergeCell ref="E68:G68"/>
    <mergeCell ref="F1:G1"/>
    <mergeCell ref="B2:F2"/>
    <mergeCell ref="B4:H4"/>
    <mergeCell ref="A8:A9"/>
    <mergeCell ref="B8:B9"/>
    <mergeCell ref="C8:C9"/>
    <mergeCell ref="D8:D9"/>
    <mergeCell ref="E8:G8"/>
  </mergeCells>
  <printOptions horizontalCentered="1"/>
  <pageMargins left="0.70866141732283505" right="0.70866141732283505" top="0.23622047244094499" bottom="0" header="0.31496062992126" footer="0.31496062992126"/>
  <pageSetup paperSize="9" scale="85" orientation="landscape" r:id="rId1"/>
  <rowBreaks count="1" manualBreakCount="1">
    <brk id="35" max="6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"/>
  <sheetViews>
    <sheetView view="pageBreakPreview" topLeftCell="F1" zoomScale="90" zoomScaleSheetLayoutView="90" workbookViewId="0">
      <pane ySplit="11" topLeftCell="A60" activePane="bottomLeft" state="frozen"/>
      <selection activeCell="K64" sqref="K64"/>
      <selection pane="bottomLeft" activeCell="H22" sqref="H22"/>
    </sheetView>
  </sheetViews>
  <sheetFormatPr defaultColWidth="9.140625" defaultRowHeight="20.25" customHeight="1"/>
  <cols>
    <col min="1" max="1" width="9.140625" style="846"/>
    <col min="2" max="2" width="12.42578125" style="846" customWidth="1"/>
    <col min="3" max="3" width="9.7109375" style="846" customWidth="1"/>
    <col min="4" max="4" width="8.7109375" style="846" customWidth="1"/>
    <col min="5" max="5" width="7.42578125" style="846" customWidth="1"/>
    <col min="6" max="6" width="9.140625" style="846" customWidth="1"/>
    <col min="7" max="7" width="9.5703125" style="846" customWidth="1"/>
    <col min="8" max="8" width="8.140625" style="846" customWidth="1"/>
    <col min="9" max="9" width="6.85546875" style="846" customWidth="1"/>
    <col min="10" max="10" width="9.28515625" style="846" customWidth="1"/>
    <col min="11" max="11" width="10.5703125" style="846" customWidth="1"/>
    <col min="12" max="12" width="8.7109375" style="846" customWidth="1"/>
    <col min="13" max="13" width="7.42578125" style="846" customWidth="1"/>
    <col min="14" max="14" width="8.5703125" style="846" customWidth="1"/>
    <col min="15" max="15" width="8.7109375" style="846" customWidth="1"/>
    <col min="16" max="16" width="8.5703125" style="846" customWidth="1"/>
    <col min="17" max="17" width="7.85546875" style="846" customWidth="1"/>
    <col min="18" max="18" width="10.140625" style="846" customWidth="1"/>
    <col min="19" max="20" width="10.5703125" style="846" customWidth="1"/>
    <col min="21" max="21" width="11.140625" style="846" customWidth="1"/>
    <col min="22" max="22" width="10.7109375" style="846" bestFit="1" customWidth="1"/>
    <col min="23" max="16384" width="9.140625" style="846"/>
  </cols>
  <sheetData>
    <row r="1" spans="1:24" s="358" customFormat="1" ht="20.25" customHeight="1">
      <c r="C1" s="608"/>
      <c r="D1" s="608"/>
      <c r="E1" s="608"/>
      <c r="F1" s="608"/>
      <c r="G1" s="608"/>
      <c r="H1" s="608"/>
      <c r="I1" s="610" t="s">
        <v>0</v>
      </c>
      <c r="J1" s="610"/>
      <c r="S1" s="787"/>
      <c r="T1" s="787"/>
      <c r="U1" s="1232" t="s">
        <v>530</v>
      </c>
      <c r="V1" s="1232"/>
      <c r="W1" s="596"/>
      <c r="X1" s="596"/>
    </row>
    <row r="2" spans="1:24" s="358" customFormat="1" ht="20.25" customHeight="1">
      <c r="E2" s="1233" t="s">
        <v>734</v>
      </c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3"/>
    </row>
    <row r="3" spans="1:24" s="358" customFormat="1" ht="20.25" customHeight="1">
      <c r="H3" s="609"/>
      <c r="I3" s="609"/>
      <c r="J3" s="609"/>
      <c r="K3" s="609"/>
      <c r="L3" s="609"/>
      <c r="M3" s="609"/>
      <c r="N3" s="609"/>
      <c r="O3" s="609"/>
      <c r="P3" s="609"/>
    </row>
    <row r="4" spans="1:24" ht="20.25" customHeight="1">
      <c r="C4" s="1359" t="s">
        <v>749</v>
      </c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789"/>
      <c r="S4" s="611"/>
      <c r="T4" s="611"/>
      <c r="U4" s="611"/>
      <c r="V4" s="611"/>
      <c r="W4" s="610"/>
    </row>
    <row r="5" spans="1:24" ht="20.25" customHeight="1">
      <c r="C5" s="847"/>
      <c r="D5" s="847"/>
      <c r="E5" s="847"/>
      <c r="F5" s="847"/>
      <c r="G5" s="847"/>
      <c r="H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</row>
    <row r="6" spans="1:24" ht="20.25" customHeight="1">
      <c r="A6" s="849" t="s">
        <v>162</v>
      </c>
      <c r="B6" s="869"/>
    </row>
    <row r="7" spans="1:24" ht="20.25" customHeight="1">
      <c r="B7" s="886"/>
    </row>
    <row r="8" spans="1:24" s="849" customFormat="1" ht="20.25" customHeight="1">
      <c r="A8" s="1118" t="s">
        <v>2</v>
      </c>
      <c r="B8" s="1347" t="s">
        <v>3</v>
      </c>
      <c r="C8" s="1348" t="s">
        <v>678</v>
      </c>
      <c r="D8" s="1349"/>
      <c r="E8" s="1349"/>
      <c r="F8" s="1350"/>
      <c r="G8" s="1348" t="s">
        <v>682</v>
      </c>
      <c r="H8" s="1349"/>
      <c r="I8" s="1349"/>
      <c r="J8" s="1350"/>
      <c r="K8" s="1348" t="s">
        <v>683</v>
      </c>
      <c r="L8" s="1349"/>
      <c r="M8" s="1349"/>
      <c r="N8" s="1350"/>
      <c r="O8" s="1348" t="s">
        <v>684</v>
      </c>
      <c r="P8" s="1349"/>
      <c r="Q8" s="1349"/>
      <c r="R8" s="1350"/>
      <c r="S8" s="1360" t="s">
        <v>19</v>
      </c>
      <c r="T8" s="1361"/>
      <c r="U8" s="1361"/>
      <c r="V8" s="1361"/>
    </row>
    <row r="9" spans="1:24" s="853" customFormat="1" ht="20.25" customHeight="1">
      <c r="A9" s="1118"/>
      <c r="B9" s="1347"/>
      <c r="C9" s="1362" t="s">
        <v>679</v>
      </c>
      <c r="D9" s="1364" t="s">
        <v>681</v>
      </c>
      <c r="E9" s="1365"/>
      <c r="F9" s="1366"/>
      <c r="G9" s="1362" t="s">
        <v>679</v>
      </c>
      <c r="H9" s="1364" t="s">
        <v>681</v>
      </c>
      <c r="I9" s="1365"/>
      <c r="J9" s="1366"/>
      <c r="K9" s="1362" t="s">
        <v>679</v>
      </c>
      <c r="L9" s="1364" t="s">
        <v>681</v>
      </c>
      <c r="M9" s="1365"/>
      <c r="N9" s="1366"/>
      <c r="O9" s="1362" t="s">
        <v>679</v>
      </c>
      <c r="P9" s="1364" t="s">
        <v>681</v>
      </c>
      <c r="Q9" s="1365"/>
      <c r="R9" s="1366"/>
      <c r="S9" s="1362" t="s">
        <v>679</v>
      </c>
      <c r="T9" s="1364" t="s">
        <v>681</v>
      </c>
      <c r="U9" s="1365"/>
      <c r="V9" s="1366"/>
    </row>
    <row r="10" spans="1:24" s="853" customFormat="1" ht="41.25" customHeight="1">
      <c r="A10" s="1118"/>
      <c r="B10" s="1347"/>
      <c r="C10" s="1363"/>
      <c r="D10" s="874" t="s">
        <v>680</v>
      </c>
      <c r="E10" s="874" t="s">
        <v>203</v>
      </c>
      <c r="F10" s="874" t="s">
        <v>19</v>
      </c>
      <c r="G10" s="1363"/>
      <c r="H10" s="874" t="s">
        <v>680</v>
      </c>
      <c r="I10" s="874" t="s">
        <v>203</v>
      </c>
      <c r="J10" s="874" t="s">
        <v>19</v>
      </c>
      <c r="K10" s="1363"/>
      <c r="L10" s="874" t="s">
        <v>680</v>
      </c>
      <c r="M10" s="874" t="s">
        <v>203</v>
      </c>
      <c r="N10" s="874" t="s">
        <v>19</v>
      </c>
      <c r="O10" s="1363"/>
      <c r="P10" s="874" t="s">
        <v>680</v>
      </c>
      <c r="Q10" s="874" t="s">
        <v>203</v>
      </c>
      <c r="R10" s="874" t="s">
        <v>19</v>
      </c>
      <c r="S10" s="1363"/>
      <c r="T10" s="874" t="s">
        <v>680</v>
      </c>
      <c r="U10" s="874" t="s">
        <v>203</v>
      </c>
      <c r="V10" s="874" t="s">
        <v>19</v>
      </c>
    </row>
    <row r="11" spans="1:24" s="892" customFormat="1" ht="20.25" customHeight="1">
      <c r="A11" s="612">
        <v>1</v>
      </c>
      <c r="B11" s="854">
        <v>2</v>
      </c>
      <c r="C11" s="854">
        <v>3</v>
      </c>
      <c r="D11" s="612">
        <v>4</v>
      </c>
      <c r="E11" s="854">
        <v>5</v>
      </c>
      <c r="F11" s="854">
        <v>6</v>
      </c>
      <c r="G11" s="612">
        <v>7</v>
      </c>
      <c r="H11" s="854">
        <v>8</v>
      </c>
      <c r="I11" s="854">
        <v>9</v>
      </c>
      <c r="J11" s="612">
        <v>10</v>
      </c>
      <c r="K11" s="854">
        <v>11</v>
      </c>
      <c r="L11" s="854">
        <v>12</v>
      </c>
      <c r="M11" s="612">
        <v>13</v>
      </c>
      <c r="N11" s="854">
        <v>14</v>
      </c>
      <c r="O11" s="854">
        <v>15</v>
      </c>
      <c r="P11" s="612">
        <v>16</v>
      </c>
      <c r="Q11" s="854">
        <v>17</v>
      </c>
      <c r="R11" s="854">
        <v>18</v>
      </c>
      <c r="S11" s="612">
        <v>19</v>
      </c>
      <c r="T11" s="854">
        <v>20</v>
      </c>
      <c r="U11" s="854">
        <v>21</v>
      </c>
      <c r="V11" s="612">
        <v>22</v>
      </c>
    </row>
    <row r="12" spans="1:24" ht="20.25" customHeight="1">
      <c r="A12" s="893">
        <v>1</v>
      </c>
      <c r="B12" s="351" t="s">
        <v>875</v>
      </c>
      <c r="C12" s="862">
        <v>0</v>
      </c>
      <c r="D12" s="862">
        <v>0</v>
      </c>
      <c r="E12" s="862">
        <v>0</v>
      </c>
      <c r="F12" s="862">
        <f>D12+E12</f>
        <v>0</v>
      </c>
      <c r="G12" s="862">
        <v>0</v>
      </c>
      <c r="H12" s="862">
        <v>0</v>
      </c>
      <c r="I12" s="862">
        <v>0</v>
      </c>
      <c r="J12" s="862">
        <f>G12*0.15</f>
        <v>0</v>
      </c>
      <c r="K12" s="862">
        <v>0</v>
      </c>
      <c r="L12" s="862">
        <f>N12*60/100</f>
        <v>0</v>
      </c>
      <c r="M12" s="862">
        <f>N12*40/100</f>
        <v>0</v>
      </c>
      <c r="N12" s="862">
        <f>K12*0.2</f>
        <v>0</v>
      </c>
      <c r="O12" s="862">
        <v>0</v>
      </c>
      <c r="P12" s="862">
        <f>R12*60/100</f>
        <v>0</v>
      </c>
      <c r="Q12" s="862">
        <f>R12*40/100</f>
        <v>0</v>
      </c>
      <c r="R12" s="862">
        <f>O12*0.25</f>
        <v>0</v>
      </c>
      <c r="S12" s="862">
        <f>C12+G12+K12+O12</f>
        <v>0</v>
      </c>
      <c r="T12" s="862">
        <f>D12+H12+L12+P12</f>
        <v>0</v>
      </c>
      <c r="U12" s="862">
        <f>E12+I12+M12+Q12</f>
        <v>0</v>
      </c>
      <c r="V12" s="862">
        <f>T12+U12</f>
        <v>0</v>
      </c>
    </row>
    <row r="13" spans="1:24" ht="20.25" customHeight="1">
      <c r="A13" s="893">
        <v>2</v>
      </c>
      <c r="B13" s="355" t="s">
        <v>876</v>
      </c>
      <c r="C13" s="862">
        <v>0</v>
      </c>
      <c r="D13" s="862">
        <v>0</v>
      </c>
      <c r="E13" s="862">
        <v>0</v>
      </c>
      <c r="F13" s="862">
        <f t="shared" ref="F13:F63" si="0">D13+E13</f>
        <v>0</v>
      </c>
      <c r="G13" s="862">
        <v>0</v>
      </c>
      <c r="H13" s="862">
        <v>0</v>
      </c>
      <c r="I13" s="862">
        <v>0</v>
      </c>
      <c r="J13" s="862">
        <f t="shared" ref="J13:J63" si="1">G13*0.15</f>
        <v>0</v>
      </c>
      <c r="K13" s="862">
        <v>0</v>
      </c>
      <c r="L13" s="862">
        <f t="shared" ref="L13:L63" si="2">N13*60/100</f>
        <v>0</v>
      </c>
      <c r="M13" s="862">
        <f t="shared" ref="M13:M63" si="3">N13*40/100</f>
        <v>0</v>
      </c>
      <c r="N13" s="862">
        <f t="shared" ref="N13:N63" si="4">K13*0.2</f>
        <v>0</v>
      </c>
      <c r="O13" s="862">
        <v>0</v>
      </c>
      <c r="P13" s="862">
        <f t="shared" ref="P13:P63" si="5">R13*60/100</f>
        <v>0</v>
      </c>
      <c r="Q13" s="862">
        <f t="shared" ref="Q13:Q63" si="6">R13*40/100</f>
        <v>0</v>
      </c>
      <c r="R13" s="862">
        <f t="shared" ref="R13:R63" si="7">O13*0.25</f>
        <v>0</v>
      </c>
      <c r="S13" s="862">
        <f t="shared" ref="S13:U63" si="8">C13+G13+K13+O13</f>
        <v>0</v>
      </c>
      <c r="T13" s="862">
        <f t="shared" si="8"/>
        <v>0</v>
      </c>
      <c r="U13" s="862">
        <f t="shared" si="8"/>
        <v>0</v>
      </c>
      <c r="V13" s="862">
        <f t="shared" ref="V13:V63" si="9">T13+U13</f>
        <v>0</v>
      </c>
    </row>
    <row r="14" spans="1:24" ht="20.25" customHeight="1">
      <c r="A14" s="893">
        <v>3</v>
      </c>
      <c r="B14" s="355" t="s">
        <v>1020</v>
      </c>
      <c r="C14" s="862">
        <v>0</v>
      </c>
      <c r="D14" s="862">
        <v>0</v>
      </c>
      <c r="E14" s="862">
        <v>0</v>
      </c>
      <c r="F14" s="862">
        <f t="shared" si="0"/>
        <v>0</v>
      </c>
      <c r="G14" s="862">
        <v>0</v>
      </c>
      <c r="H14" s="862">
        <v>0</v>
      </c>
      <c r="I14" s="862">
        <v>0</v>
      </c>
      <c r="J14" s="862">
        <f t="shared" si="1"/>
        <v>0</v>
      </c>
      <c r="K14" s="862">
        <v>0</v>
      </c>
      <c r="L14" s="862">
        <f t="shared" si="2"/>
        <v>0</v>
      </c>
      <c r="M14" s="862">
        <f t="shared" si="3"/>
        <v>0</v>
      </c>
      <c r="N14" s="862">
        <f t="shared" si="4"/>
        <v>0</v>
      </c>
      <c r="O14" s="862">
        <v>0</v>
      </c>
      <c r="P14" s="862">
        <f t="shared" si="5"/>
        <v>0</v>
      </c>
      <c r="Q14" s="862">
        <f t="shared" si="6"/>
        <v>0</v>
      </c>
      <c r="R14" s="862">
        <f t="shared" si="7"/>
        <v>0</v>
      </c>
      <c r="S14" s="862">
        <f t="shared" si="8"/>
        <v>0</v>
      </c>
      <c r="T14" s="862">
        <f t="shared" si="8"/>
        <v>0</v>
      </c>
      <c r="U14" s="862">
        <f t="shared" si="8"/>
        <v>0</v>
      </c>
      <c r="V14" s="862">
        <f t="shared" si="9"/>
        <v>0</v>
      </c>
      <c r="W14" s="881" t="s">
        <v>1112</v>
      </c>
    </row>
    <row r="15" spans="1:24" ht="20.25" customHeight="1">
      <c r="A15" s="893">
        <v>4</v>
      </c>
      <c r="B15" s="353" t="s">
        <v>878</v>
      </c>
      <c r="C15" s="862">
        <v>0</v>
      </c>
      <c r="D15" s="862">
        <v>0</v>
      </c>
      <c r="E15" s="862">
        <v>0</v>
      </c>
      <c r="F15" s="862">
        <f t="shared" si="0"/>
        <v>0</v>
      </c>
      <c r="G15" s="862">
        <v>0</v>
      </c>
      <c r="H15" s="862">
        <v>0</v>
      </c>
      <c r="I15" s="862">
        <v>0</v>
      </c>
      <c r="J15" s="862">
        <f t="shared" si="1"/>
        <v>0</v>
      </c>
      <c r="K15" s="862">
        <v>0</v>
      </c>
      <c r="L15" s="862">
        <f t="shared" si="2"/>
        <v>0</v>
      </c>
      <c r="M15" s="862">
        <f t="shared" si="3"/>
        <v>0</v>
      </c>
      <c r="N15" s="862">
        <f t="shared" si="4"/>
        <v>0</v>
      </c>
      <c r="O15" s="862">
        <v>0</v>
      </c>
      <c r="P15" s="862">
        <f t="shared" si="5"/>
        <v>0</v>
      </c>
      <c r="Q15" s="862">
        <f t="shared" si="6"/>
        <v>0</v>
      </c>
      <c r="R15" s="862">
        <f t="shared" si="7"/>
        <v>0</v>
      </c>
      <c r="S15" s="862">
        <f t="shared" si="8"/>
        <v>0</v>
      </c>
      <c r="T15" s="862">
        <f t="shared" si="8"/>
        <v>0</v>
      </c>
      <c r="U15" s="862">
        <f t="shared" si="8"/>
        <v>0</v>
      </c>
      <c r="V15" s="862">
        <f t="shared" si="9"/>
        <v>0</v>
      </c>
    </row>
    <row r="16" spans="1:24" ht="20.25" customHeight="1">
      <c r="A16" s="893">
        <v>5</v>
      </c>
      <c r="B16" s="353" t="s">
        <v>879</v>
      </c>
      <c r="C16" s="862">
        <v>0</v>
      </c>
      <c r="D16" s="862">
        <v>0</v>
      </c>
      <c r="E16" s="862">
        <v>0</v>
      </c>
      <c r="F16" s="862">
        <f t="shared" si="0"/>
        <v>0</v>
      </c>
      <c r="G16" s="862">
        <v>0</v>
      </c>
      <c r="H16" s="862">
        <v>0</v>
      </c>
      <c r="I16" s="862">
        <v>0</v>
      </c>
      <c r="J16" s="862">
        <f t="shared" si="1"/>
        <v>0</v>
      </c>
      <c r="K16" s="862">
        <v>0</v>
      </c>
      <c r="L16" s="862">
        <f t="shared" si="2"/>
        <v>0</v>
      </c>
      <c r="M16" s="862">
        <f t="shared" si="3"/>
        <v>0</v>
      </c>
      <c r="N16" s="862">
        <f t="shared" si="4"/>
        <v>0</v>
      </c>
      <c r="O16" s="862">
        <v>0</v>
      </c>
      <c r="P16" s="862">
        <f t="shared" si="5"/>
        <v>0</v>
      </c>
      <c r="Q16" s="862">
        <f t="shared" si="6"/>
        <v>0</v>
      </c>
      <c r="R16" s="862">
        <f t="shared" si="7"/>
        <v>0</v>
      </c>
      <c r="S16" s="862">
        <f t="shared" si="8"/>
        <v>0</v>
      </c>
      <c r="T16" s="862">
        <f t="shared" si="8"/>
        <v>0</v>
      </c>
      <c r="U16" s="862">
        <f t="shared" si="8"/>
        <v>0</v>
      </c>
      <c r="V16" s="862">
        <f t="shared" si="9"/>
        <v>0</v>
      </c>
    </row>
    <row r="17" spans="1:48" ht="20.25" customHeight="1">
      <c r="A17" s="893">
        <v>6</v>
      </c>
      <c r="B17" s="599" t="s">
        <v>880</v>
      </c>
      <c r="C17" s="862">
        <v>0</v>
      </c>
      <c r="D17" s="862">
        <v>0</v>
      </c>
      <c r="E17" s="862">
        <v>0</v>
      </c>
      <c r="F17" s="862">
        <f t="shared" si="0"/>
        <v>0</v>
      </c>
      <c r="G17" s="862">
        <v>0</v>
      </c>
      <c r="H17" s="862">
        <v>0</v>
      </c>
      <c r="I17" s="862">
        <v>0</v>
      </c>
      <c r="J17" s="862">
        <f t="shared" si="1"/>
        <v>0</v>
      </c>
      <c r="K17" s="862">
        <v>0</v>
      </c>
      <c r="L17" s="862">
        <f t="shared" si="2"/>
        <v>0</v>
      </c>
      <c r="M17" s="862">
        <f t="shared" si="3"/>
        <v>0</v>
      </c>
      <c r="N17" s="862">
        <f t="shared" si="4"/>
        <v>0</v>
      </c>
      <c r="O17" s="862">
        <v>0</v>
      </c>
      <c r="P17" s="862">
        <f t="shared" si="5"/>
        <v>0</v>
      </c>
      <c r="Q17" s="862">
        <f t="shared" si="6"/>
        <v>0</v>
      </c>
      <c r="R17" s="862">
        <f t="shared" si="7"/>
        <v>0</v>
      </c>
      <c r="S17" s="862">
        <f t="shared" si="8"/>
        <v>0</v>
      </c>
      <c r="T17" s="862">
        <f t="shared" si="8"/>
        <v>0</v>
      </c>
      <c r="U17" s="862">
        <f t="shared" si="8"/>
        <v>0</v>
      </c>
      <c r="V17" s="862">
        <f t="shared" si="9"/>
        <v>0</v>
      </c>
    </row>
    <row r="18" spans="1:48" ht="20.25" customHeight="1">
      <c r="A18" s="893">
        <v>7</v>
      </c>
      <c r="B18" s="599" t="s">
        <v>881</v>
      </c>
      <c r="C18" s="862">
        <v>0</v>
      </c>
      <c r="D18" s="862">
        <v>0</v>
      </c>
      <c r="E18" s="862">
        <v>0</v>
      </c>
      <c r="F18" s="862">
        <f t="shared" si="0"/>
        <v>0</v>
      </c>
      <c r="G18" s="862">
        <v>0</v>
      </c>
      <c r="H18" s="862">
        <v>0</v>
      </c>
      <c r="I18" s="862">
        <v>0</v>
      </c>
      <c r="J18" s="862">
        <f t="shared" si="1"/>
        <v>0</v>
      </c>
      <c r="K18" s="862">
        <v>0</v>
      </c>
      <c r="L18" s="862">
        <f t="shared" si="2"/>
        <v>0</v>
      </c>
      <c r="M18" s="862">
        <f t="shared" si="3"/>
        <v>0</v>
      </c>
      <c r="N18" s="862">
        <f t="shared" si="4"/>
        <v>0</v>
      </c>
      <c r="O18" s="862">
        <v>0</v>
      </c>
      <c r="P18" s="862">
        <f t="shared" si="5"/>
        <v>0</v>
      </c>
      <c r="Q18" s="862">
        <f t="shared" si="6"/>
        <v>0</v>
      </c>
      <c r="R18" s="862">
        <f t="shared" si="7"/>
        <v>0</v>
      </c>
      <c r="S18" s="862">
        <f t="shared" si="8"/>
        <v>0</v>
      </c>
      <c r="T18" s="862">
        <f t="shared" si="8"/>
        <v>0</v>
      </c>
      <c r="U18" s="862">
        <f t="shared" si="8"/>
        <v>0</v>
      </c>
      <c r="V18" s="862">
        <f t="shared" si="9"/>
        <v>0</v>
      </c>
    </row>
    <row r="19" spans="1:48" ht="20.25" customHeight="1">
      <c r="A19" s="893">
        <v>8</v>
      </c>
      <c r="B19" s="353" t="s">
        <v>1021</v>
      </c>
      <c r="C19" s="862">
        <v>0</v>
      </c>
      <c r="D19" s="862">
        <v>0</v>
      </c>
      <c r="E19" s="862">
        <v>0</v>
      </c>
      <c r="F19" s="862">
        <f t="shared" si="0"/>
        <v>0</v>
      </c>
      <c r="G19" s="862">
        <v>0</v>
      </c>
      <c r="H19" s="862">
        <v>0</v>
      </c>
      <c r="I19" s="862">
        <v>0</v>
      </c>
      <c r="J19" s="862">
        <f t="shared" si="1"/>
        <v>0</v>
      </c>
      <c r="K19" s="862">
        <v>0</v>
      </c>
      <c r="L19" s="862">
        <f t="shared" si="2"/>
        <v>0</v>
      </c>
      <c r="M19" s="862">
        <f t="shared" si="3"/>
        <v>0</v>
      </c>
      <c r="N19" s="862">
        <f t="shared" si="4"/>
        <v>0</v>
      </c>
      <c r="O19" s="862">
        <v>0</v>
      </c>
      <c r="P19" s="862">
        <f t="shared" si="5"/>
        <v>0</v>
      </c>
      <c r="Q19" s="862">
        <f t="shared" si="6"/>
        <v>0</v>
      </c>
      <c r="R19" s="862">
        <f t="shared" si="7"/>
        <v>0</v>
      </c>
      <c r="S19" s="862">
        <f t="shared" si="8"/>
        <v>0</v>
      </c>
      <c r="T19" s="862">
        <f t="shared" si="8"/>
        <v>0</v>
      </c>
      <c r="U19" s="862">
        <f t="shared" si="8"/>
        <v>0</v>
      </c>
      <c r="V19" s="862">
        <f t="shared" si="9"/>
        <v>0</v>
      </c>
      <c r="W19" s="881" t="s">
        <v>1112</v>
      </c>
    </row>
    <row r="20" spans="1:48" ht="20.25" customHeight="1">
      <c r="A20" s="893">
        <v>9</v>
      </c>
      <c r="B20" s="353" t="s">
        <v>883</v>
      </c>
      <c r="C20" s="862">
        <v>0</v>
      </c>
      <c r="D20" s="862">
        <v>0</v>
      </c>
      <c r="E20" s="862">
        <v>0</v>
      </c>
      <c r="F20" s="862">
        <f t="shared" si="0"/>
        <v>0</v>
      </c>
      <c r="G20" s="862">
        <v>0</v>
      </c>
      <c r="H20" s="862">
        <v>0</v>
      </c>
      <c r="I20" s="862">
        <v>0</v>
      </c>
      <c r="J20" s="862">
        <f t="shared" si="1"/>
        <v>0</v>
      </c>
      <c r="K20" s="862">
        <v>0</v>
      </c>
      <c r="L20" s="862">
        <f t="shared" si="2"/>
        <v>0</v>
      </c>
      <c r="M20" s="862">
        <f t="shared" si="3"/>
        <v>0</v>
      </c>
      <c r="N20" s="862">
        <f t="shared" si="4"/>
        <v>0</v>
      </c>
      <c r="O20" s="862">
        <v>0</v>
      </c>
      <c r="P20" s="862">
        <f t="shared" si="5"/>
        <v>0</v>
      </c>
      <c r="Q20" s="862">
        <f t="shared" si="6"/>
        <v>0</v>
      </c>
      <c r="R20" s="862">
        <f t="shared" si="7"/>
        <v>0</v>
      </c>
      <c r="S20" s="862">
        <f t="shared" si="8"/>
        <v>0</v>
      </c>
      <c r="T20" s="862">
        <f t="shared" si="8"/>
        <v>0</v>
      </c>
      <c r="U20" s="862">
        <f t="shared" si="8"/>
        <v>0</v>
      </c>
      <c r="V20" s="862">
        <f t="shared" si="9"/>
        <v>0</v>
      </c>
      <c r="W20" s="881" t="s">
        <v>1112</v>
      </c>
    </row>
    <row r="21" spans="1:48" ht="20.25" customHeight="1">
      <c r="A21" s="893">
        <v>10</v>
      </c>
      <c r="B21" s="353" t="s">
        <v>884</v>
      </c>
      <c r="C21" s="862">
        <v>0</v>
      </c>
      <c r="D21" s="862">
        <v>0</v>
      </c>
      <c r="E21" s="862">
        <v>0</v>
      </c>
      <c r="F21" s="862">
        <f t="shared" si="0"/>
        <v>0</v>
      </c>
      <c r="G21" s="862">
        <v>0</v>
      </c>
      <c r="H21" s="862">
        <v>0</v>
      </c>
      <c r="I21" s="862">
        <v>0</v>
      </c>
      <c r="J21" s="862">
        <f t="shared" si="1"/>
        <v>0</v>
      </c>
      <c r="K21" s="862">
        <v>0</v>
      </c>
      <c r="L21" s="862">
        <f t="shared" si="2"/>
        <v>0</v>
      </c>
      <c r="M21" s="862">
        <f t="shared" si="3"/>
        <v>0</v>
      </c>
      <c r="N21" s="862">
        <f t="shared" si="4"/>
        <v>0</v>
      </c>
      <c r="O21" s="862">
        <v>0</v>
      </c>
      <c r="P21" s="862">
        <f t="shared" si="5"/>
        <v>0</v>
      </c>
      <c r="Q21" s="862">
        <f t="shared" si="6"/>
        <v>0</v>
      </c>
      <c r="R21" s="862">
        <f t="shared" si="7"/>
        <v>0</v>
      </c>
      <c r="S21" s="862">
        <f t="shared" si="8"/>
        <v>0</v>
      </c>
      <c r="T21" s="862">
        <f t="shared" si="8"/>
        <v>0</v>
      </c>
      <c r="U21" s="862">
        <f t="shared" si="8"/>
        <v>0</v>
      </c>
      <c r="V21" s="862">
        <f t="shared" si="9"/>
        <v>0</v>
      </c>
    </row>
    <row r="22" spans="1:48" ht="20.25" customHeight="1">
      <c r="A22" s="893">
        <v>11</v>
      </c>
      <c r="B22" s="599" t="s">
        <v>1022</v>
      </c>
      <c r="C22" s="862">
        <v>0</v>
      </c>
      <c r="D22" s="862">
        <v>0</v>
      </c>
      <c r="E22" s="862">
        <v>0</v>
      </c>
      <c r="F22" s="862">
        <f t="shared" si="0"/>
        <v>0</v>
      </c>
      <c r="G22" s="862">
        <v>0</v>
      </c>
      <c r="H22" s="862">
        <v>0</v>
      </c>
      <c r="I22" s="862">
        <v>0</v>
      </c>
      <c r="J22" s="862">
        <f t="shared" si="1"/>
        <v>0</v>
      </c>
      <c r="K22" s="862">
        <v>0</v>
      </c>
      <c r="L22" s="862">
        <f t="shared" si="2"/>
        <v>0</v>
      </c>
      <c r="M22" s="862">
        <f t="shared" si="3"/>
        <v>0</v>
      </c>
      <c r="N22" s="862">
        <f t="shared" si="4"/>
        <v>0</v>
      </c>
      <c r="O22" s="862">
        <v>0</v>
      </c>
      <c r="P22" s="862">
        <f t="shared" si="5"/>
        <v>0</v>
      </c>
      <c r="Q22" s="862">
        <f t="shared" si="6"/>
        <v>0</v>
      </c>
      <c r="R22" s="862">
        <f t="shared" si="7"/>
        <v>0</v>
      </c>
      <c r="S22" s="862">
        <f t="shared" si="8"/>
        <v>0</v>
      </c>
      <c r="T22" s="862">
        <f t="shared" si="8"/>
        <v>0</v>
      </c>
      <c r="U22" s="862">
        <f t="shared" si="8"/>
        <v>0</v>
      </c>
      <c r="V22" s="862">
        <f t="shared" si="9"/>
        <v>0</v>
      </c>
    </row>
    <row r="23" spans="1:48" ht="20.25" customHeight="1">
      <c r="A23" s="893">
        <v>12</v>
      </c>
      <c r="B23" s="353" t="s">
        <v>886</v>
      </c>
      <c r="C23" s="862">
        <v>0</v>
      </c>
      <c r="D23" s="862">
        <v>0</v>
      </c>
      <c r="E23" s="862">
        <v>0</v>
      </c>
      <c r="F23" s="862">
        <f t="shared" si="0"/>
        <v>0</v>
      </c>
      <c r="G23" s="862">
        <v>0</v>
      </c>
      <c r="H23" s="862">
        <v>0</v>
      </c>
      <c r="I23" s="862">
        <v>0</v>
      </c>
      <c r="J23" s="862">
        <f t="shared" si="1"/>
        <v>0</v>
      </c>
      <c r="K23" s="862">
        <v>0</v>
      </c>
      <c r="L23" s="862">
        <f t="shared" si="2"/>
        <v>0</v>
      </c>
      <c r="M23" s="862">
        <f t="shared" si="3"/>
        <v>0</v>
      </c>
      <c r="N23" s="862">
        <f t="shared" si="4"/>
        <v>0</v>
      </c>
      <c r="O23" s="862">
        <v>0</v>
      </c>
      <c r="P23" s="862">
        <f t="shared" si="5"/>
        <v>0</v>
      </c>
      <c r="Q23" s="862">
        <f t="shared" si="6"/>
        <v>0</v>
      </c>
      <c r="R23" s="862">
        <f t="shared" si="7"/>
        <v>0</v>
      </c>
      <c r="S23" s="862">
        <f t="shared" si="8"/>
        <v>0</v>
      </c>
      <c r="T23" s="862">
        <f t="shared" si="8"/>
        <v>0</v>
      </c>
      <c r="U23" s="862">
        <f t="shared" si="8"/>
        <v>0</v>
      </c>
      <c r="V23" s="862">
        <f t="shared" si="9"/>
        <v>0</v>
      </c>
    </row>
    <row r="24" spans="1:48" ht="20.25" customHeight="1">
      <c r="A24" s="893">
        <v>13</v>
      </c>
      <c r="B24" s="353" t="s">
        <v>887</v>
      </c>
      <c r="C24" s="862">
        <v>0</v>
      </c>
      <c r="D24" s="862">
        <v>0</v>
      </c>
      <c r="E24" s="862">
        <v>0</v>
      </c>
      <c r="F24" s="862">
        <f t="shared" si="0"/>
        <v>0</v>
      </c>
      <c r="G24" s="862">
        <v>0</v>
      </c>
      <c r="H24" s="862">
        <v>0</v>
      </c>
      <c r="I24" s="862">
        <v>0</v>
      </c>
      <c r="J24" s="862">
        <f t="shared" si="1"/>
        <v>0</v>
      </c>
      <c r="K24" s="862">
        <v>0</v>
      </c>
      <c r="L24" s="862">
        <f t="shared" si="2"/>
        <v>0</v>
      </c>
      <c r="M24" s="862">
        <f t="shared" si="3"/>
        <v>0</v>
      </c>
      <c r="N24" s="862">
        <f t="shared" si="4"/>
        <v>0</v>
      </c>
      <c r="O24" s="862">
        <v>0</v>
      </c>
      <c r="P24" s="862">
        <f t="shared" si="5"/>
        <v>0</v>
      </c>
      <c r="Q24" s="862">
        <f t="shared" si="6"/>
        <v>0</v>
      </c>
      <c r="R24" s="862">
        <f t="shared" si="7"/>
        <v>0</v>
      </c>
      <c r="S24" s="862">
        <f t="shared" si="8"/>
        <v>0</v>
      </c>
      <c r="T24" s="862">
        <f t="shared" si="8"/>
        <v>0</v>
      </c>
      <c r="U24" s="862">
        <f t="shared" si="8"/>
        <v>0</v>
      </c>
      <c r="V24" s="862">
        <f t="shared" si="9"/>
        <v>0</v>
      </c>
    </row>
    <row r="25" spans="1:48" ht="20.25" customHeight="1">
      <c r="A25" s="893">
        <v>14</v>
      </c>
      <c r="B25" s="353" t="s">
        <v>1023</v>
      </c>
      <c r="C25" s="862">
        <v>0</v>
      </c>
      <c r="D25" s="862">
        <v>0</v>
      </c>
      <c r="E25" s="862">
        <v>0</v>
      </c>
      <c r="F25" s="862">
        <f t="shared" si="0"/>
        <v>0</v>
      </c>
      <c r="G25" s="862">
        <v>0</v>
      </c>
      <c r="H25" s="862">
        <v>0</v>
      </c>
      <c r="I25" s="862">
        <v>0</v>
      </c>
      <c r="J25" s="862">
        <f t="shared" si="1"/>
        <v>0</v>
      </c>
      <c r="K25" s="862">
        <v>0</v>
      </c>
      <c r="L25" s="862">
        <f t="shared" si="2"/>
        <v>0</v>
      </c>
      <c r="M25" s="862">
        <f t="shared" si="3"/>
        <v>0</v>
      </c>
      <c r="N25" s="862">
        <f t="shared" si="4"/>
        <v>0</v>
      </c>
      <c r="O25" s="862">
        <v>0</v>
      </c>
      <c r="P25" s="862">
        <f t="shared" si="5"/>
        <v>0</v>
      </c>
      <c r="Q25" s="862">
        <f t="shared" si="6"/>
        <v>0</v>
      </c>
      <c r="R25" s="862">
        <f t="shared" si="7"/>
        <v>0</v>
      </c>
      <c r="S25" s="862">
        <f t="shared" si="8"/>
        <v>0</v>
      </c>
      <c r="T25" s="862">
        <f t="shared" si="8"/>
        <v>0</v>
      </c>
      <c r="U25" s="862">
        <f t="shared" si="8"/>
        <v>0</v>
      </c>
      <c r="V25" s="862">
        <f t="shared" si="9"/>
        <v>0</v>
      </c>
    </row>
    <row r="26" spans="1:48" s="862" customFormat="1" ht="20.25" customHeight="1">
      <c r="A26" s="893">
        <v>15</v>
      </c>
      <c r="B26" s="353" t="s">
        <v>889</v>
      </c>
      <c r="C26" s="862">
        <v>0</v>
      </c>
      <c r="D26" s="862">
        <v>0</v>
      </c>
      <c r="E26" s="862">
        <v>0</v>
      </c>
      <c r="F26" s="862">
        <f t="shared" si="0"/>
        <v>0</v>
      </c>
      <c r="G26" s="862">
        <v>0</v>
      </c>
      <c r="H26" s="862">
        <v>0</v>
      </c>
      <c r="I26" s="862">
        <v>0</v>
      </c>
      <c r="J26" s="862">
        <f t="shared" si="1"/>
        <v>0</v>
      </c>
      <c r="K26" s="862">
        <v>0</v>
      </c>
      <c r="L26" s="862">
        <f t="shared" si="2"/>
        <v>0</v>
      </c>
      <c r="M26" s="862">
        <f t="shared" si="3"/>
        <v>0</v>
      </c>
      <c r="N26" s="862">
        <f t="shared" si="4"/>
        <v>0</v>
      </c>
      <c r="O26" s="862">
        <v>0</v>
      </c>
      <c r="P26" s="862">
        <f t="shared" si="5"/>
        <v>0</v>
      </c>
      <c r="Q26" s="862">
        <f t="shared" si="6"/>
        <v>0</v>
      </c>
      <c r="R26" s="862">
        <f t="shared" si="7"/>
        <v>0</v>
      </c>
      <c r="S26" s="862">
        <f t="shared" si="8"/>
        <v>0</v>
      </c>
      <c r="T26" s="862">
        <f t="shared" si="8"/>
        <v>0</v>
      </c>
      <c r="U26" s="862">
        <f t="shared" si="8"/>
        <v>0</v>
      </c>
      <c r="V26" s="862">
        <f t="shared" si="9"/>
        <v>0</v>
      </c>
      <c r="W26" s="863"/>
      <c r="X26" s="863"/>
      <c r="Y26" s="863"/>
      <c r="Z26" s="863"/>
      <c r="AA26" s="863"/>
      <c r="AB26" s="863"/>
      <c r="AC26" s="863"/>
      <c r="AD26" s="863"/>
      <c r="AE26" s="863"/>
      <c r="AF26" s="863"/>
      <c r="AG26" s="863"/>
      <c r="AH26" s="863"/>
      <c r="AI26" s="863"/>
      <c r="AJ26" s="863"/>
      <c r="AK26" s="863"/>
      <c r="AL26" s="863"/>
      <c r="AM26" s="863"/>
      <c r="AN26" s="863"/>
      <c r="AO26" s="863"/>
      <c r="AP26" s="863"/>
      <c r="AQ26" s="863"/>
      <c r="AR26" s="863"/>
      <c r="AS26" s="863"/>
      <c r="AT26" s="863"/>
      <c r="AU26" s="863"/>
      <c r="AV26" s="863"/>
    </row>
    <row r="27" spans="1:48" ht="20.25" customHeight="1">
      <c r="A27" s="893">
        <v>16</v>
      </c>
      <c r="B27" s="353" t="s">
        <v>1024</v>
      </c>
      <c r="C27" s="862">
        <v>0</v>
      </c>
      <c r="D27" s="862">
        <v>0</v>
      </c>
      <c r="E27" s="862">
        <v>0</v>
      </c>
      <c r="F27" s="862">
        <f t="shared" si="0"/>
        <v>0</v>
      </c>
      <c r="G27" s="862">
        <v>0</v>
      </c>
      <c r="H27" s="862">
        <v>0</v>
      </c>
      <c r="I27" s="862">
        <v>0</v>
      </c>
      <c r="J27" s="862">
        <f t="shared" si="1"/>
        <v>0</v>
      </c>
      <c r="K27" s="862">
        <v>0</v>
      </c>
      <c r="L27" s="862">
        <f t="shared" si="2"/>
        <v>0</v>
      </c>
      <c r="M27" s="862">
        <f t="shared" si="3"/>
        <v>0</v>
      </c>
      <c r="N27" s="862">
        <f t="shared" si="4"/>
        <v>0</v>
      </c>
      <c r="O27" s="862">
        <v>0</v>
      </c>
      <c r="P27" s="862">
        <f t="shared" si="5"/>
        <v>0</v>
      </c>
      <c r="Q27" s="862">
        <f t="shared" si="6"/>
        <v>0</v>
      </c>
      <c r="R27" s="862">
        <f t="shared" si="7"/>
        <v>0</v>
      </c>
      <c r="S27" s="862">
        <f t="shared" si="8"/>
        <v>0</v>
      </c>
      <c r="T27" s="862">
        <f t="shared" si="8"/>
        <v>0</v>
      </c>
      <c r="U27" s="862">
        <f t="shared" si="8"/>
        <v>0</v>
      </c>
      <c r="V27" s="862">
        <f t="shared" si="9"/>
        <v>0</v>
      </c>
    </row>
    <row r="28" spans="1:48" ht="20.25" customHeight="1">
      <c r="A28" s="893">
        <v>17</v>
      </c>
      <c r="B28" s="353" t="s">
        <v>891</v>
      </c>
      <c r="C28" s="862">
        <v>0</v>
      </c>
      <c r="D28" s="862">
        <v>0</v>
      </c>
      <c r="E28" s="862">
        <v>0</v>
      </c>
      <c r="F28" s="862">
        <f t="shared" si="0"/>
        <v>0</v>
      </c>
      <c r="G28" s="862">
        <v>0</v>
      </c>
      <c r="H28" s="862">
        <v>0</v>
      </c>
      <c r="I28" s="862">
        <v>0</v>
      </c>
      <c r="J28" s="862">
        <f t="shared" si="1"/>
        <v>0</v>
      </c>
      <c r="K28" s="862">
        <v>0</v>
      </c>
      <c r="L28" s="862">
        <f t="shared" si="2"/>
        <v>0</v>
      </c>
      <c r="M28" s="862">
        <f t="shared" si="3"/>
        <v>0</v>
      </c>
      <c r="N28" s="862">
        <f t="shared" si="4"/>
        <v>0</v>
      </c>
      <c r="O28" s="862">
        <v>0</v>
      </c>
      <c r="P28" s="862">
        <f t="shared" si="5"/>
        <v>0</v>
      </c>
      <c r="Q28" s="862">
        <f t="shared" si="6"/>
        <v>0</v>
      </c>
      <c r="R28" s="862">
        <f t="shared" si="7"/>
        <v>0</v>
      </c>
      <c r="S28" s="862">
        <f t="shared" si="8"/>
        <v>0</v>
      </c>
      <c r="T28" s="862">
        <f t="shared" si="8"/>
        <v>0</v>
      </c>
      <c r="U28" s="862">
        <f t="shared" si="8"/>
        <v>0</v>
      </c>
      <c r="V28" s="862">
        <f t="shared" si="9"/>
        <v>0</v>
      </c>
    </row>
    <row r="29" spans="1:48" ht="20.25" customHeight="1">
      <c r="A29" s="893">
        <v>18</v>
      </c>
      <c r="B29" s="359" t="s">
        <v>892</v>
      </c>
      <c r="C29" s="862">
        <v>0</v>
      </c>
      <c r="D29" s="862">
        <v>0</v>
      </c>
      <c r="E29" s="862">
        <v>0</v>
      </c>
      <c r="F29" s="862">
        <f t="shared" si="0"/>
        <v>0</v>
      </c>
      <c r="G29" s="862">
        <v>0</v>
      </c>
      <c r="H29" s="862">
        <v>0</v>
      </c>
      <c r="I29" s="862">
        <v>0</v>
      </c>
      <c r="J29" s="862">
        <f t="shared" si="1"/>
        <v>0</v>
      </c>
      <c r="K29" s="862">
        <v>0</v>
      </c>
      <c r="L29" s="862">
        <f t="shared" si="2"/>
        <v>0</v>
      </c>
      <c r="M29" s="862">
        <f t="shared" si="3"/>
        <v>0</v>
      </c>
      <c r="N29" s="862">
        <f t="shared" si="4"/>
        <v>0</v>
      </c>
      <c r="O29" s="862">
        <v>0</v>
      </c>
      <c r="P29" s="862">
        <f t="shared" si="5"/>
        <v>0</v>
      </c>
      <c r="Q29" s="862">
        <f t="shared" si="6"/>
        <v>0</v>
      </c>
      <c r="R29" s="862">
        <f t="shared" si="7"/>
        <v>0</v>
      </c>
      <c r="S29" s="862">
        <f t="shared" si="8"/>
        <v>0</v>
      </c>
      <c r="T29" s="862">
        <f t="shared" si="8"/>
        <v>0</v>
      </c>
      <c r="U29" s="862">
        <f t="shared" si="8"/>
        <v>0</v>
      </c>
      <c r="V29" s="862">
        <f t="shared" si="9"/>
        <v>0</v>
      </c>
      <c r="W29" s="881" t="s">
        <v>1118</v>
      </c>
    </row>
    <row r="30" spans="1:48" ht="20.25" customHeight="1">
      <c r="A30" s="893">
        <v>19</v>
      </c>
      <c r="B30" s="360" t="s">
        <v>893</v>
      </c>
      <c r="C30" s="862">
        <v>0</v>
      </c>
      <c r="D30" s="862">
        <v>0</v>
      </c>
      <c r="E30" s="862">
        <v>0</v>
      </c>
      <c r="F30" s="862">
        <f t="shared" si="0"/>
        <v>0</v>
      </c>
      <c r="G30" s="862">
        <v>0</v>
      </c>
      <c r="H30" s="862">
        <v>0</v>
      </c>
      <c r="I30" s="862">
        <v>0</v>
      </c>
      <c r="J30" s="862">
        <f t="shared" si="1"/>
        <v>0</v>
      </c>
      <c r="K30" s="862">
        <v>0</v>
      </c>
      <c r="L30" s="862">
        <f t="shared" si="2"/>
        <v>0</v>
      </c>
      <c r="M30" s="862">
        <f t="shared" si="3"/>
        <v>0</v>
      </c>
      <c r="N30" s="862">
        <f t="shared" si="4"/>
        <v>0</v>
      </c>
      <c r="O30" s="862">
        <v>0</v>
      </c>
      <c r="P30" s="862">
        <f t="shared" si="5"/>
        <v>0</v>
      </c>
      <c r="Q30" s="862">
        <f t="shared" si="6"/>
        <v>0</v>
      </c>
      <c r="R30" s="862">
        <f t="shared" si="7"/>
        <v>0</v>
      </c>
      <c r="S30" s="862">
        <f t="shared" si="8"/>
        <v>0</v>
      </c>
      <c r="T30" s="862">
        <f t="shared" si="8"/>
        <v>0</v>
      </c>
      <c r="U30" s="862">
        <f t="shared" si="8"/>
        <v>0</v>
      </c>
      <c r="V30" s="862">
        <f t="shared" si="9"/>
        <v>0</v>
      </c>
    </row>
    <row r="31" spans="1:48" ht="20.25" customHeight="1">
      <c r="A31" s="893">
        <v>20</v>
      </c>
      <c r="B31" s="353" t="s">
        <v>894</v>
      </c>
      <c r="C31" s="862">
        <v>0</v>
      </c>
      <c r="D31" s="862">
        <v>0</v>
      </c>
      <c r="E31" s="862">
        <v>0</v>
      </c>
      <c r="F31" s="862">
        <f t="shared" si="0"/>
        <v>0</v>
      </c>
      <c r="G31" s="862">
        <v>0</v>
      </c>
      <c r="H31" s="862">
        <v>0</v>
      </c>
      <c r="I31" s="862">
        <v>0</v>
      </c>
      <c r="J31" s="862">
        <f t="shared" si="1"/>
        <v>0</v>
      </c>
      <c r="K31" s="862">
        <v>0</v>
      </c>
      <c r="L31" s="862">
        <f t="shared" si="2"/>
        <v>0</v>
      </c>
      <c r="M31" s="862">
        <f t="shared" si="3"/>
        <v>0</v>
      </c>
      <c r="N31" s="862">
        <f t="shared" si="4"/>
        <v>0</v>
      </c>
      <c r="O31" s="862">
        <v>0</v>
      </c>
      <c r="P31" s="862">
        <f t="shared" si="5"/>
        <v>0</v>
      </c>
      <c r="Q31" s="862">
        <f t="shared" si="6"/>
        <v>0</v>
      </c>
      <c r="R31" s="862">
        <f t="shared" si="7"/>
        <v>0</v>
      </c>
      <c r="S31" s="862">
        <f t="shared" si="8"/>
        <v>0</v>
      </c>
      <c r="T31" s="862">
        <f t="shared" si="8"/>
        <v>0</v>
      </c>
      <c r="U31" s="862">
        <f t="shared" si="8"/>
        <v>0</v>
      </c>
      <c r="V31" s="862">
        <f t="shared" si="9"/>
        <v>0</v>
      </c>
    </row>
    <row r="32" spans="1:48" ht="20.25" customHeight="1">
      <c r="A32" s="893">
        <v>21</v>
      </c>
      <c r="B32" s="353" t="s">
        <v>1025</v>
      </c>
      <c r="C32" s="862">
        <v>0</v>
      </c>
      <c r="D32" s="862">
        <v>0</v>
      </c>
      <c r="E32" s="862">
        <v>0</v>
      </c>
      <c r="F32" s="862">
        <f t="shared" si="0"/>
        <v>0</v>
      </c>
      <c r="G32" s="862">
        <v>0</v>
      </c>
      <c r="H32" s="862">
        <v>0</v>
      </c>
      <c r="I32" s="862">
        <v>0</v>
      </c>
      <c r="J32" s="862">
        <f t="shared" si="1"/>
        <v>0</v>
      </c>
      <c r="K32" s="862">
        <v>0</v>
      </c>
      <c r="L32" s="862">
        <f t="shared" si="2"/>
        <v>0</v>
      </c>
      <c r="M32" s="862">
        <f t="shared" si="3"/>
        <v>0</v>
      </c>
      <c r="N32" s="862">
        <f t="shared" si="4"/>
        <v>0</v>
      </c>
      <c r="O32" s="862">
        <v>0</v>
      </c>
      <c r="P32" s="862">
        <f t="shared" si="5"/>
        <v>0</v>
      </c>
      <c r="Q32" s="862">
        <f t="shared" si="6"/>
        <v>0</v>
      </c>
      <c r="R32" s="862">
        <f t="shared" si="7"/>
        <v>0</v>
      </c>
      <c r="S32" s="862">
        <f t="shared" si="8"/>
        <v>0</v>
      </c>
      <c r="T32" s="862">
        <f t="shared" si="8"/>
        <v>0</v>
      </c>
      <c r="U32" s="862">
        <f t="shared" si="8"/>
        <v>0</v>
      </c>
      <c r="V32" s="862">
        <f t="shared" si="9"/>
        <v>0</v>
      </c>
    </row>
    <row r="33" spans="1:23" ht="20.25" customHeight="1">
      <c r="A33" s="893">
        <v>22</v>
      </c>
      <c r="B33" s="353" t="s">
        <v>896</v>
      </c>
      <c r="C33" s="862">
        <v>0</v>
      </c>
      <c r="D33" s="862">
        <v>0</v>
      </c>
      <c r="E33" s="862">
        <v>0</v>
      </c>
      <c r="F33" s="862">
        <f t="shared" si="0"/>
        <v>0</v>
      </c>
      <c r="G33" s="862">
        <v>0</v>
      </c>
      <c r="H33" s="862">
        <v>0</v>
      </c>
      <c r="I33" s="862">
        <v>0</v>
      </c>
      <c r="J33" s="862">
        <f t="shared" si="1"/>
        <v>0</v>
      </c>
      <c r="K33" s="862">
        <v>0</v>
      </c>
      <c r="L33" s="862">
        <f t="shared" si="2"/>
        <v>0</v>
      </c>
      <c r="M33" s="862">
        <f t="shared" si="3"/>
        <v>0</v>
      </c>
      <c r="N33" s="862">
        <f t="shared" si="4"/>
        <v>0</v>
      </c>
      <c r="O33" s="862">
        <v>0</v>
      </c>
      <c r="P33" s="862">
        <f t="shared" si="5"/>
        <v>0</v>
      </c>
      <c r="Q33" s="862">
        <f t="shared" si="6"/>
        <v>0</v>
      </c>
      <c r="R33" s="862">
        <f t="shared" si="7"/>
        <v>0</v>
      </c>
      <c r="S33" s="862">
        <f t="shared" si="8"/>
        <v>0</v>
      </c>
      <c r="T33" s="862">
        <f t="shared" si="8"/>
        <v>0</v>
      </c>
      <c r="U33" s="862">
        <f t="shared" si="8"/>
        <v>0</v>
      </c>
      <c r="V33" s="862">
        <f t="shared" si="9"/>
        <v>0</v>
      </c>
    </row>
    <row r="34" spans="1:23" ht="20.25" customHeight="1">
      <c r="A34" s="893">
        <v>23</v>
      </c>
      <c r="B34" s="353" t="s">
        <v>1026</v>
      </c>
      <c r="C34" s="862">
        <v>0</v>
      </c>
      <c r="D34" s="862">
        <v>0</v>
      </c>
      <c r="E34" s="862">
        <v>0</v>
      </c>
      <c r="F34" s="862">
        <f t="shared" si="0"/>
        <v>0</v>
      </c>
      <c r="G34" s="862">
        <v>0</v>
      </c>
      <c r="H34" s="862">
        <v>0</v>
      </c>
      <c r="I34" s="862">
        <v>0</v>
      </c>
      <c r="J34" s="862">
        <f t="shared" si="1"/>
        <v>0</v>
      </c>
      <c r="K34" s="862">
        <v>0</v>
      </c>
      <c r="L34" s="862">
        <f t="shared" si="2"/>
        <v>0</v>
      </c>
      <c r="M34" s="862">
        <f t="shared" si="3"/>
        <v>0</v>
      </c>
      <c r="N34" s="862">
        <f t="shared" si="4"/>
        <v>0</v>
      </c>
      <c r="O34" s="862">
        <v>0</v>
      </c>
      <c r="P34" s="862">
        <f t="shared" si="5"/>
        <v>0</v>
      </c>
      <c r="Q34" s="862">
        <f t="shared" si="6"/>
        <v>0</v>
      </c>
      <c r="R34" s="862">
        <f t="shared" si="7"/>
        <v>0</v>
      </c>
      <c r="S34" s="862">
        <f t="shared" si="8"/>
        <v>0</v>
      </c>
      <c r="T34" s="862">
        <f t="shared" si="8"/>
        <v>0</v>
      </c>
      <c r="U34" s="862">
        <f t="shared" si="8"/>
        <v>0</v>
      </c>
      <c r="V34" s="862">
        <f t="shared" si="9"/>
        <v>0</v>
      </c>
    </row>
    <row r="35" spans="1:23" ht="20.25" customHeight="1">
      <c r="A35" s="893">
        <v>24</v>
      </c>
      <c r="B35" s="353" t="s">
        <v>898</v>
      </c>
      <c r="C35" s="862">
        <v>0</v>
      </c>
      <c r="D35" s="862">
        <v>0</v>
      </c>
      <c r="E35" s="862">
        <v>0</v>
      </c>
      <c r="F35" s="862">
        <f t="shared" si="0"/>
        <v>0</v>
      </c>
      <c r="G35" s="862">
        <v>0</v>
      </c>
      <c r="H35" s="862">
        <v>0</v>
      </c>
      <c r="I35" s="862">
        <v>0</v>
      </c>
      <c r="J35" s="862">
        <f t="shared" si="1"/>
        <v>0</v>
      </c>
      <c r="K35" s="862">
        <v>0</v>
      </c>
      <c r="L35" s="862">
        <f t="shared" si="2"/>
        <v>0</v>
      </c>
      <c r="M35" s="862">
        <f t="shared" si="3"/>
        <v>0</v>
      </c>
      <c r="N35" s="862">
        <f t="shared" si="4"/>
        <v>0</v>
      </c>
      <c r="O35" s="862">
        <v>0</v>
      </c>
      <c r="P35" s="862">
        <f t="shared" si="5"/>
        <v>0</v>
      </c>
      <c r="Q35" s="862">
        <f t="shared" si="6"/>
        <v>0</v>
      </c>
      <c r="R35" s="862">
        <f t="shared" si="7"/>
        <v>0</v>
      </c>
      <c r="S35" s="862">
        <f t="shared" si="8"/>
        <v>0</v>
      </c>
      <c r="T35" s="862">
        <f t="shared" si="8"/>
        <v>0</v>
      </c>
      <c r="U35" s="862">
        <f t="shared" si="8"/>
        <v>0</v>
      </c>
      <c r="V35" s="862">
        <f t="shared" si="9"/>
        <v>0</v>
      </c>
      <c r="W35" s="881" t="s">
        <v>1119</v>
      </c>
    </row>
    <row r="36" spans="1:23" ht="20.25" customHeight="1">
      <c r="A36" s="893">
        <v>25</v>
      </c>
      <c r="B36" s="353" t="s">
        <v>899</v>
      </c>
      <c r="C36" s="862">
        <v>0</v>
      </c>
      <c r="D36" s="862">
        <v>0</v>
      </c>
      <c r="E36" s="862">
        <v>0</v>
      </c>
      <c r="F36" s="862">
        <f t="shared" si="0"/>
        <v>0</v>
      </c>
      <c r="G36" s="862">
        <v>0</v>
      </c>
      <c r="H36" s="862">
        <v>0</v>
      </c>
      <c r="I36" s="862">
        <v>0</v>
      </c>
      <c r="J36" s="862">
        <f t="shared" si="1"/>
        <v>0</v>
      </c>
      <c r="K36" s="862">
        <v>0</v>
      </c>
      <c r="L36" s="862">
        <f t="shared" si="2"/>
        <v>0</v>
      </c>
      <c r="M36" s="862">
        <f t="shared" si="3"/>
        <v>0</v>
      </c>
      <c r="N36" s="862">
        <f t="shared" si="4"/>
        <v>0</v>
      </c>
      <c r="O36" s="862">
        <v>0</v>
      </c>
      <c r="P36" s="862">
        <f t="shared" si="5"/>
        <v>0</v>
      </c>
      <c r="Q36" s="862">
        <f t="shared" si="6"/>
        <v>0</v>
      </c>
      <c r="R36" s="862">
        <f t="shared" si="7"/>
        <v>0</v>
      </c>
      <c r="S36" s="862">
        <f t="shared" si="8"/>
        <v>0</v>
      </c>
      <c r="T36" s="862">
        <f t="shared" si="8"/>
        <v>0</v>
      </c>
      <c r="U36" s="862">
        <f t="shared" si="8"/>
        <v>0</v>
      </c>
      <c r="V36" s="862">
        <f t="shared" si="9"/>
        <v>0</v>
      </c>
    </row>
    <row r="37" spans="1:23" ht="20.25" customHeight="1">
      <c r="A37" s="893">
        <v>26</v>
      </c>
      <c r="B37" s="353" t="s">
        <v>900</v>
      </c>
      <c r="C37" s="862">
        <v>0</v>
      </c>
      <c r="D37" s="862">
        <v>0</v>
      </c>
      <c r="E37" s="862">
        <v>0</v>
      </c>
      <c r="F37" s="862">
        <f t="shared" si="0"/>
        <v>0</v>
      </c>
      <c r="G37" s="862">
        <v>0</v>
      </c>
      <c r="H37" s="862">
        <v>0</v>
      </c>
      <c r="I37" s="862">
        <v>0</v>
      </c>
      <c r="J37" s="862">
        <f t="shared" si="1"/>
        <v>0</v>
      </c>
      <c r="K37" s="862">
        <v>0</v>
      </c>
      <c r="L37" s="862">
        <f t="shared" si="2"/>
        <v>0</v>
      </c>
      <c r="M37" s="862">
        <f t="shared" si="3"/>
        <v>0</v>
      </c>
      <c r="N37" s="862">
        <f t="shared" si="4"/>
        <v>0</v>
      </c>
      <c r="O37" s="862">
        <v>0</v>
      </c>
      <c r="P37" s="862">
        <f t="shared" si="5"/>
        <v>0</v>
      </c>
      <c r="Q37" s="862">
        <f t="shared" si="6"/>
        <v>0</v>
      </c>
      <c r="R37" s="862">
        <f t="shared" si="7"/>
        <v>0</v>
      </c>
      <c r="S37" s="862">
        <f t="shared" si="8"/>
        <v>0</v>
      </c>
      <c r="T37" s="862">
        <f t="shared" si="8"/>
        <v>0</v>
      </c>
      <c r="U37" s="862">
        <f t="shared" si="8"/>
        <v>0</v>
      </c>
      <c r="V37" s="862">
        <f t="shared" si="9"/>
        <v>0</v>
      </c>
    </row>
    <row r="38" spans="1:23" ht="20.25" customHeight="1">
      <c r="A38" s="893">
        <v>27</v>
      </c>
      <c r="B38" s="599" t="s">
        <v>901</v>
      </c>
      <c r="C38" s="862">
        <v>0</v>
      </c>
      <c r="D38" s="862">
        <v>0</v>
      </c>
      <c r="E38" s="862">
        <v>0</v>
      </c>
      <c r="F38" s="862">
        <f t="shared" si="0"/>
        <v>0</v>
      </c>
      <c r="G38" s="862">
        <v>0</v>
      </c>
      <c r="H38" s="862">
        <v>0</v>
      </c>
      <c r="I38" s="862">
        <v>0</v>
      </c>
      <c r="J38" s="862">
        <f t="shared" si="1"/>
        <v>0</v>
      </c>
      <c r="K38" s="862">
        <v>0</v>
      </c>
      <c r="L38" s="862">
        <f t="shared" si="2"/>
        <v>0</v>
      </c>
      <c r="M38" s="862">
        <f t="shared" si="3"/>
        <v>0</v>
      </c>
      <c r="N38" s="862">
        <f t="shared" si="4"/>
        <v>0</v>
      </c>
      <c r="O38" s="862">
        <v>0</v>
      </c>
      <c r="P38" s="862">
        <f t="shared" si="5"/>
        <v>0</v>
      </c>
      <c r="Q38" s="862">
        <f t="shared" si="6"/>
        <v>0</v>
      </c>
      <c r="R38" s="862">
        <f t="shared" si="7"/>
        <v>0</v>
      </c>
      <c r="S38" s="862">
        <f t="shared" si="8"/>
        <v>0</v>
      </c>
      <c r="T38" s="862">
        <f t="shared" si="8"/>
        <v>0</v>
      </c>
      <c r="U38" s="862">
        <f t="shared" si="8"/>
        <v>0</v>
      </c>
      <c r="V38" s="862">
        <f t="shared" si="9"/>
        <v>0</v>
      </c>
    </row>
    <row r="39" spans="1:23" ht="20.25" customHeight="1">
      <c r="A39" s="893">
        <v>28</v>
      </c>
      <c r="B39" s="353" t="s">
        <v>902</v>
      </c>
      <c r="C39" s="862">
        <v>0</v>
      </c>
      <c r="D39" s="862">
        <v>0</v>
      </c>
      <c r="E39" s="862">
        <v>0</v>
      </c>
      <c r="F39" s="862">
        <f t="shared" si="0"/>
        <v>0</v>
      </c>
      <c r="G39" s="862">
        <v>0</v>
      </c>
      <c r="H39" s="862">
        <v>0</v>
      </c>
      <c r="I39" s="862">
        <v>0</v>
      </c>
      <c r="J39" s="862">
        <f t="shared" si="1"/>
        <v>0</v>
      </c>
      <c r="K39" s="862">
        <v>0</v>
      </c>
      <c r="L39" s="862">
        <f t="shared" si="2"/>
        <v>0</v>
      </c>
      <c r="M39" s="862">
        <f t="shared" si="3"/>
        <v>0</v>
      </c>
      <c r="N39" s="862">
        <f t="shared" si="4"/>
        <v>0</v>
      </c>
      <c r="O39" s="862">
        <v>0</v>
      </c>
      <c r="P39" s="862">
        <f t="shared" si="5"/>
        <v>0</v>
      </c>
      <c r="Q39" s="862">
        <f t="shared" si="6"/>
        <v>0</v>
      </c>
      <c r="R39" s="862">
        <f t="shared" si="7"/>
        <v>0</v>
      </c>
      <c r="S39" s="862">
        <f t="shared" si="8"/>
        <v>0</v>
      </c>
      <c r="T39" s="862">
        <f t="shared" si="8"/>
        <v>0</v>
      </c>
      <c r="U39" s="862">
        <f t="shared" si="8"/>
        <v>0</v>
      </c>
      <c r="V39" s="862">
        <f t="shared" si="9"/>
        <v>0</v>
      </c>
    </row>
    <row r="40" spans="1:23" ht="20.25" customHeight="1">
      <c r="A40" s="893">
        <v>29</v>
      </c>
      <c r="B40" s="353" t="s">
        <v>1027</v>
      </c>
      <c r="C40" s="862">
        <v>0</v>
      </c>
      <c r="D40" s="862">
        <v>0</v>
      </c>
      <c r="E40" s="862">
        <v>0</v>
      </c>
      <c r="F40" s="862">
        <f t="shared" si="0"/>
        <v>0</v>
      </c>
      <c r="G40" s="862">
        <v>0</v>
      </c>
      <c r="H40" s="862">
        <v>0</v>
      </c>
      <c r="I40" s="862">
        <v>0</v>
      </c>
      <c r="J40" s="862">
        <f t="shared" si="1"/>
        <v>0</v>
      </c>
      <c r="K40" s="862">
        <v>0</v>
      </c>
      <c r="L40" s="862">
        <f t="shared" si="2"/>
        <v>0</v>
      </c>
      <c r="M40" s="862">
        <f t="shared" si="3"/>
        <v>0</v>
      </c>
      <c r="N40" s="862">
        <f t="shared" si="4"/>
        <v>0</v>
      </c>
      <c r="O40" s="862">
        <v>0</v>
      </c>
      <c r="P40" s="862">
        <f t="shared" si="5"/>
        <v>0</v>
      </c>
      <c r="Q40" s="862">
        <f t="shared" si="6"/>
        <v>0</v>
      </c>
      <c r="R40" s="862">
        <f t="shared" si="7"/>
        <v>0</v>
      </c>
      <c r="S40" s="862">
        <f t="shared" si="8"/>
        <v>0</v>
      </c>
      <c r="T40" s="862">
        <f t="shared" si="8"/>
        <v>0</v>
      </c>
      <c r="U40" s="862">
        <f t="shared" si="8"/>
        <v>0</v>
      </c>
      <c r="V40" s="862">
        <f t="shared" si="9"/>
        <v>0</v>
      </c>
    </row>
    <row r="41" spans="1:23" ht="20.25" customHeight="1">
      <c r="A41" s="893">
        <v>30</v>
      </c>
      <c r="B41" s="353" t="s">
        <v>904</v>
      </c>
      <c r="C41" s="862">
        <v>0</v>
      </c>
      <c r="D41" s="862">
        <v>0</v>
      </c>
      <c r="E41" s="862">
        <v>0</v>
      </c>
      <c r="F41" s="862">
        <f t="shared" si="0"/>
        <v>0</v>
      </c>
      <c r="G41" s="862">
        <v>0</v>
      </c>
      <c r="H41" s="862">
        <v>0</v>
      </c>
      <c r="I41" s="862">
        <v>0</v>
      </c>
      <c r="J41" s="862">
        <f t="shared" si="1"/>
        <v>0</v>
      </c>
      <c r="K41" s="862">
        <v>0</v>
      </c>
      <c r="L41" s="862">
        <f t="shared" si="2"/>
        <v>0</v>
      </c>
      <c r="M41" s="862">
        <f t="shared" si="3"/>
        <v>0</v>
      </c>
      <c r="N41" s="862">
        <f t="shared" si="4"/>
        <v>0</v>
      </c>
      <c r="O41" s="862">
        <v>0</v>
      </c>
      <c r="P41" s="862">
        <f t="shared" si="5"/>
        <v>0</v>
      </c>
      <c r="Q41" s="862">
        <f t="shared" si="6"/>
        <v>0</v>
      </c>
      <c r="R41" s="862">
        <f t="shared" si="7"/>
        <v>0</v>
      </c>
      <c r="S41" s="862">
        <f t="shared" si="8"/>
        <v>0</v>
      </c>
      <c r="T41" s="862">
        <f t="shared" si="8"/>
        <v>0</v>
      </c>
      <c r="U41" s="862">
        <f t="shared" si="8"/>
        <v>0</v>
      </c>
      <c r="V41" s="862">
        <f t="shared" si="9"/>
        <v>0</v>
      </c>
    </row>
    <row r="42" spans="1:23" ht="20.25" customHeight="1">
      <c r="A42" s="893">
        <v>31</v>
      </c>
      <c r="B42" s="353" t="s">
        <v>905</v>
      </c>
      <c r="C42" s="862">
        <v>0</v>
      </c>
      <c r="D42" s="862">
        <v>0</v>
      </c>
      <c r="E42" s="862">
        <v>0</v>
      </c>
      <c r="F42" s="862">
        <f t="shared" si="0"/>
        <v>0</v>
      </c>
      <c r="G42" s="862">
        <v>0</v>
      </c>
      <c r="H42" s="862">
        <v>0</v>
      </c>
      <c r="I42" s="862">
        <v>0</v>
      </c>
      <c r="J42" s="862">
        <f t="shared" si="1"/>
        <v>0</v>
      </c>
      <c r="K42" s="862">
        <v>0</v>
      </c>
      <c r="L42" s="862">
        <f t="shared" si="2"/>
        <v>0</v>
      </c>
      <c r="M42" s="862">
        <f t="shared" si="3"/>
        <v>0</v>
      </c>
      <c r="N42" s="862">
        <f t="shared" si="4"/>
        <v>0</v>
      </c>
      <c r="O42" s="862">
        <v>0</v>
      </c>
      <c r="P42" s="862">
        <f t="shared" si="5"/>
        <v>0</v>
      </c>
      <c r="Q42" s="862">
        <f t="shared" si="6"/>
        <v>0</v>
      </c>
      <c r="R42" s="862">
        <f t="shared" si="7"/>
        <v>0</v>
      </c>
      <c r="S42" s="862">
        <f t="shared" si="8"/>
        <v>0</v>
      </c>
      <c r="T42" s="862">
        <f t="shared" si="8"/>
        <v>0</v>
      </c>
      <c r="U42" s="862">
        <f t="shared" si="8"/>
        <v>0</v>
      </c>
      <c r="V42" s="862">
        <f t="shared" si="9"/>
        <v>0</v>
      </c>
    </row>
    <row r="43" spans="1:23" ht="20.25" customHeight="1">
      <c r="A43" s="893">
        <v>32</v>
      </c>
      <c r="B43" s="353" t="s">
        <v>906</v>
      </c>
      <c r="C43" s="862">
        <v>0</v>
      </c>
      <c r="D43" s="862">
        <v>0</v>
      </c>
      <c r="E43" s="862">
        <v>0</v>
      </c>
      <c r="F43" s="862">
        <f t="shared" si="0"/>
        <v>0</v>
      </c>
      <c r="G43" s="862">
        <v>0</v>
      </c>
      <c r="H43" s="862">
        <v>0</v>
      </c>
      <c r="I43" s="862">
        <v>0</v>
      </c>
      <c r="J43" s="862">
        <f t="shared" si="1"/>
        <v>0</v>
      </c>
      <c r="K43" s="862">
        <v>0</v>
      </c>
      <c r="L43" s="862">
        <f t="shared" si="2"/>
        <v>0</v>
      </c>
      <c r="M43" s="862">
        <f t="shared" si="3"/>
        <v>0</v>
      </c>
      <c r="N43" s="862">
        <f t="shared" si="4"/>
        <v>0</v>
      </c>
      <c r="O43" s="862">
        <v>0</v>
      </c>
      <c r="P43" s="862">
        <f t="shared" si="5"/>
        <v>0</v>
      </c>
      <c r="Q43" s="862">
        <f t="shared" si="6"/>
        <v>0</v>
      </c>
      <c r="R43" s="862">
        <f t="shared" si="7"/>
        <v>0</v>
      </c>
      <c r="S43" s="862">
        <f t="shared" si="8"/>
        <v>0</v>
      </c>
      <c r="T43" s="862">
        <f t="shared" si="8"/>
        <v>0</v>
      </c>
      <c r="U43" s="862">
        <f t="shared" si="8"/>
        <v>0</v>
      </c>
      <c r="V43" s="862">
        <f t="shared" si="9"/>
        <v>0</v>
      </c>
    </row>
    <row r="44" spans="1:23" ht="20.25" customHeight="1">
      <c r="A44" s="893">
        <v>33</v>
      </c>
      <c r="B44" s="353" t="s">
        <v>907</v>
      </c>
      <c r="C44" s="862">
        <v>0</v>
      </c>
      <c r="D44" s="862">
        <v>0</v>
      </c>
      <c r="E44" s="862">
        <v>0</v>
      </c>
      <c r="F44" s="862">
        <f t="shared" si="0"/>
        <v>0</v>
      </c>
      <c r="G44" s="862">
        <v>0</v>
      </c>
      <c r="H44" s="862">
        <v>0</v>
      </c>
      <c r="I44" s="862">
        <v>0</v>
      </c>
      <c r="J44" s="862">
        <f t="shared" si="1"/>
        <v>0</v>
      </c>
      <c r="K44" s="862">
        <v>0</v>
      </c>
      <c r="L44" s="862">
        <f t="shared" si="2"/>
        <v>0</v>
      </c>
      <c r="M44" s="862">
        <f t="shared" si="3"/>
        <v>0</v>
      </c>
      <c r="N44" s="862">
        <f t="shared" si="4"/>
        <v>0</v>
      </c>
      <c r="O44" s="862">
        <v>0</v>
      </c>
      <c r="P44" s="862">
        <f t="shared" si="5"/>
        <v>0</v>
      </c>
      <c r="Q44" s="862">
        <f t="shared" si="6"/>
        <v>0</v>
      </c>
      <c r="R44" s="862">
        <f t="shared" si="7"/>
        <v>0</v>
      </c>
      <c r="S44" s="862">
        <f t="shared" si="8"/>
        <v>0</v>
      </c>
      <c r="T44" s="862">
        <f t="shared" si="8"/>
        <v>0</v>
      </c>
      <c r="U44" s="862">
        <f t="shared" si="8"/>
        <v>0</v>
      </c>
      <c r="V44" s="862">
        <f t="shared" si="9"/>
        <v>0</v>
      </c>
      <c r="W44" s="881" t="s">
        <v>1112</v>
      </c>
    </row>
    <row r="45" spans="1:23" ht="20.25" customHeight="1">
      <c r="A45" s="893">
        <v>34</v>
      </c>
      <c r="B45" s="353" t="s">
        <v>908</v>
      </c>
      <c r="C45" s="862">
        <v>0</v>
      </c>
      <c r="D45" s="862">
        <v>0</v>
      </c>
      <c r="E45" s="862">
        <v>0</v>
      </c>
      <c r="F45" s="862">
        <f t="shared" si="0"/>
        <v>0</v>
      </c>
      <c r="G45" s="862">
        <v>0</v>
      </c>
      <c r="H45" s="862">
        <v>0</v>
      </c>
      <c r="I45" s="862">
        <v>0</v>
      </c>
      <c r="J45" s="862">
        <f t="shared" si="1"/>
        <v>0</v>
      </c>
      <c r="K45" s="862">
        <v>0</v>
      </c>
      <c r="L45" s="862">
        <f t="shared" si="2"/>
        <v>0</v>
      </c>
      <c r="M45" s="862">
        <f t="shared" si="3"/>
        <v>0</v>
      </c>
      <c r="N45" s="862">
        <f t="shared" si="4"/>
        <v>0</v>
      </c>
      <c r="O45" s="862">
        <v>0</v>
      </c>
      <c r="P45" s="862">
        <f t="shared" si="5"/>
        <v>0</v>
      </c>
      <c r="Q45" s="862">
        <f t="shared" si="6"/>
        <v>0</v>
      </c>
      <c r="R45" s="862">
        <f t="shared" si="7"/>
        <v>0</v>
      </c>
      <c r="S45" s="862">
        <f t="shared" si="8"/>
        <v>0</v>
      </c>
      <c r="T45" s="862">
        <f t="shared" si="8"/>
        <v>0</v>
      </c>
      <c r="U45" s="862">
        <f t="shared" si="8"/>
        <v>0</v>
      </c>
      <c r="V45" s="862">
        <f t="shared" si="9"/>
        <v>0</v>
      </c>
    </row>
    <row r="46" spans="1:23" ht="20.25" customHeight="1">
      <c r="A46" s="893">
        <v>35</v>
      </c>
      <c r="B46" s="353" t="s">
        <v>909</v>
      </c>
      <c r="C46" s="862">
        <v>0</v>
      </c>
      <c r="D46" s="862">
        <v>0</v>
      </c>
      <c r="E46" s="862">
        <v>0</v>
      </c>
      <c r="F46" s="862">
        <f t="shared" si="0"/>
        <v>0</v>
      </c>
      <c r="G46" s="862">
        <v>0</v>
      </c>
      <c r="H46" s="862">
        <v>0</v>
      </c>
      <c r="I46" s="862">
        <v>0</v>
      </c>
      <c r="J46" s="862">
        <f t="shared" si="1"/>
        <v>0</v>
      </c>
      <c r="K46" s="862">
        <v>0</v>
      </c>
      <c r="L46" s="862">
        <f t="shared" si="2"/>
        <v>0</v>
      </c>
      <c r="M46" s="862">
        <f t="shared" si="3"/>
        <v>0</v>
      </c>
      <c r="N46" s="862">
        <f t="shared" si="4"/>
        <v>0</v>
      </c>
      <c r="O46" s="862">
        <v>0</v>
      </c>
      <c r="P46" s="862">
        <f t="shared" si="5"/>
        <v>0</v>
      </c>
      <c r="Q46" s="862">
        <f t="shared" si="6"/>
        <v>0</v>
      </c>
      <c r="R46" s="862">
        <f t="shared" si="7"/>
        <v>0</v>
      </c>
      <c r="S46" s="862">
        <f t="shared" si="8"/>
        <v>0</v>
      </c>
      <c r="T46" s="862">
        <f t="shared" si="8"/>
        <v>0</v>
      </c>
      <c r="U46" s="862">
        <f t="shared" si="8"/>
        <v>0</v>
      </c>
      <c r="V46" s="862">
        <f t="shared" si="9"/>
        <v>0</v>
      </c>
    </row>
    <row r="47" spans="1:23" ht="20.25" customHeight="1">
      <c r="A47" s="893">
        <v>36</v>
      </c>
      <c r="B47" s="353" t="s">
        <v>910</v>
      </c>
      <c r="C47" s="862">
        <v>0</v>
      </c>
      <c r="D47" s="862">
        <v>0</v>
      </c>
      <c r="E47" s="862">
        <v>0</v>
      </c>
      <c r="F47" s="862">
        <f t="shared" si="0"/>
        <v>0</v>
      </c>
      <c r="G47" s="862">
        <v>0</v>
      </c>
      <c r="H47" s="862">
        <v>0</v>
      </c>
      <c r="I47" s="862">
        <v>0</v>
      </c>
      <c r="J47" s="862">
        <f t="shared" si="1"/>
        <v>0</v>
      </c>
      <c r="K47" s="862">
        <v>0</v>
      </c>
      <c r="L47" s="862">
        <f t="shared" si="2"/>
        <v>0</v>
      </c>
      <c r="M47" s="862">
        <f t="shared" si="3"/>
        <v>0</v>
      </c>
      <c r="N47" s="862">
        <f t="shared" si="4"/>
        <v>0</v>
      </c>
      <c r="O47" s="862">
        <v>0</v>
      </c>
      <c r="P47" s="862">
        <f t="shared" si="5"/>
        <v>0</v>
      </c>
      <c r="Q47" s="862">
        <f t="shared" si="6"/>
        <v>0</v>
      </c>
      <c r="R47" s="862">
        <f t="shared" si="7"/>
        <v>0</v>
      </c>
      <c r="S47" s="862">
        <f t="shared" si="8"/>
        <v>0</v>
      </c>
      <c r="T47" s="862">
        <f t="shared" si="8"/>
        <v>0</v>
      </c>
      <c r="U47" s="862">
        <f t="shared" si="8"/>
        <v>0</v>
      </c>
      <c r="V47" s="862">
        <f t="shared" si="9"/>
        <v>0</v>
      </c>
    </row>
    <row r="48" spans="1:23" ht="20.25" customHeight="1">
      <c r="A48" s="893">
        <v>37</v>
      </c>
      <c r="B48" s="599" t="s">
        <v>911</v>
      </c>
      <c r="C48" s="862">
        <v>0</v>
      </c>
      <c r="D48" s="862">
        <v>0</v>
      </c>
      <c r="E48" s="862">
        <v>0</v>
      </c>
      <c r="F48" s="862">
        <f t="shared" si="0"/>
        <v>0</v>
      </c>
      <c r="G48" s="862">
        <v>0</v>
      </c>
      <c r="H48" s="862">
        <v>0</v>
      </c>
      <c r="I48" s="862">
        <v>0</v>
      </c>
      <c r="J48" s="862">
        <f t="shared" si="1"/>
        <v>0</v>
      </c>
      <c r="K48" s="862">
        <v>0</v>
      </c>
      <c r="L48" s="862">
        <f t="shared" si="2"/>
        <v>0</v>
      </c>
      <c r="M48" s="862">
        <f t="shared" si="3"/>
        <v>0</v>
      </c>
      <c r="N48" s="862">
        <f t="shared" si="4"/>
        <v>0</v>
      </c>
      <c r="O48" s="862">
        <v>0</v>
      </c>
      <c r="P48" s="862">
        <f t="shared" si="5"/>
        <v>0</v>
      </c>
      <c r="Q48" s="862">
        <f t="shared" si="6"/>
        <v>0</v>
      </c>
      <c r="R48" s="862">
        <f t="shared" si="7"/>
        <v>0</v>
      </c>
      <c r="S48" s="862">
        <f t="shared" si="8"/>
        <v>0</v>
      </c>
      <c r="T48" s="862">
        <f t="shared" si="8"/>
        <v>0</v>
      </c>
      <c r="U48" s="862">
        <f t="shared" si="8"/>
        <v>0</v>
      </c>
      <c r="V48" s="862">
        <f t="shared" si="9"/>
        <v>0</v>
      </c>
    </row>
    <row r="49" spans="1:23" ht="20.25" customHeight="1">
      <c r="A49" s="893">
        <v>38</v>
      </c>
      <c r="B49" s="362" t="s">
        <v>912</v>
      </c>
      <c r="C49" s="862">
        <v>0</v>
      </c>
      <c r="D49" s="862">
        <v>0</v>
      </c>
      <c r="E49" s="862">
        <v>0</v>
      </c>
      <c r="F49" s="862">
        <f t="shared" si="0"/>
        <v>0</v>
      </c>
      <c r="G49" s="862">
        <v>0</v>
      </c>
      <c r="H49" s="862">
        <v>0</v>
      </c>
      <c r="I49" s="862">
        <v>0</v>
      </c>
      <c r="J49" s="862">
        <f t="shared" si="1"/>
        <v>0</v>
      </c>
      <c r="K49" s="862">
        <v>0</v>
      </c>
      <c r="L49" s="862">
        <f t="shared" si="2"/>
        <v>0</v>
      </c>
      <c r="M49" s="862">
        <f t="shared" si="3"/>
        <v>0</v>
      </c>
      <c r="N49" s="862">
        <f t="shared" si="4"/>
        <v>0</v>
      </c>
      <c r="O49" s="862">
        <v>0</v>
      </c>
      <c r="P49" s="862">
        <f t="shared" si="5"/>
        <v>0</v>
      </c>
      <c r="Q49" s="862">
        <f t="shared" si="6"/>
        <v>0</v>
      </c>
      <c r="R49" s="862">
        <f t="shared" si="7"/>
        <v>0</v>
      </c>
      <c r="S49" s="862">
        <f t="shared" si="8"/>
        <v>0</v>
      </c>
      <c r="T49" s="862">
        <f t="shared" si="8"/>
        <v>0</v>
      </c>
      <c r="U49" s="862">
        <f t="shared" si="8"/>
        <v>0</v>
      </c>
      <c r="V49" s="862">
        <f t="shared" si="9"/>
        <v>0</v>
      </c>
      <c r="W49" s="881" t="s">
        <v>1112</v>
      </c>
    </row>
    <row r="50" spans="1:23" ht="20.25" customHeight="1">
      <c r="A50" s="893">
        <v>39</v>
      </c>
      <c r="B50" s="599" t="s">
        <v>913</v>
      </c>
      <c r="C50" s="862">
        <v>0</v>
      </c>
      <c r="D50" s="862">
        <v>0</v>
      </c>
      <c r="E50" s="862">
        <v>0</v>
      </c>
      <c r="F50" s="862">
        <f t="shared" si="0"/>
        <v>0</v>
      </c>
      <c r="G50" s="862">
        <v>0</v>
      </c>
      <c r="H50" s="862">
        <v>0</v>
      </c>
      <c r="I50" s="862">
        <v>0</v>
      </c>
      <c r="J50" s="862">
        <f t="shared" si="1"/>
        <v>0</v>
      </c>
      <c r="K50" s="862">
        <v>0</v>
      </c>
      <c r="L50" s="862">
        <f t="shared" si="2"/>
        <v>0</v>
      </c>
      <c r="M50" s="862">
        <f t="shared" si="3"/>
        <v>0</v>
      </c>
      <c r="N50" s="862">
        <f t="shared" si="4"/>
        <v>0</v>
      </c>
      <c r="O50" s="862">
        <v>0</v>
      </c>
      <c r="P50" s="862">
        <f t="shared" si="5"/>
        <v>0</v>
      </c>
      <c r="Q50" s="862">
        <f t="shared" si="6"/>
        <v>0</v>
      </c>
      <c r="R50" s="862">
        <f t="shared" si="7"/>
        <v>0</v>
      </c>
      <c r="S50" s="862">
        <f t="shared" si="8"/>
        <v>0</v>
      </c>
      <c r="T50" s="862">
        <f t="shared" si="8"/>
        <v>0</v>
      </c>
      <c r="U50" s="862">
        <f t="shared" si="8"/>
        <v>0</v>
      </c>
      <c r="V50" s="862">
        <f t="shared" si="9"/>
        <v>0</v>
      </c>
    </row>
    <row r="51" spans="1:23" ht="20.25" customHeight="1">
      <c r="A51" s="893">
        <v>40</v>
      </c>
      <c r="B51" s="353" t="s">
        <v>914</v>
      </c>
      <c r="C51" s="862">
        <v>0</v>
      </c>
      <c r="D51" s="862">
        <v>0</v>
      </c>
      <c r="E51" s="862">
        <v>0</v>
      </c>
      <c r="F51" s="862">
        <f t="shared" si="0"/>
        <v>0</v>
      </c>
      <c r="G51" s="862">
        <v>0</v>
      </c>
      <c r="H51" s="862">
        <v>0</v>
      </c>
      <c r="I51" s="862">
        <v>0</v>
      </c>
      <c r="J51" s="862">
        <f t="shared" si="1"/>
        <v>0</v>
      </c>
      <c r="K51" s="862">
        <v>0</v>
      </c>
      <c r="L51" s="862">
        <f t="shared" si="2"/>
        <v>0</v>
      </c>
      <c r="M51" s="862">
        <f t="shared" si="3"/>
        <v>0</v>
      </c>
      <c r="N51" s="862">
        <f t="shared" si="4"/>
        <v>0</v>
      </c>
      <c r="O51" s="862">
        <v>0</v>
      </c>
      <c r="P51" s="862">
        <f t="shared" si="5"/>
        <v>0</v>
      </c>
      <c r="Q51" s="862">
        <f t="shared" si="6"/>
        <v>0</v>
      </c>
      <c r="R51" s="862">
        <f t="shared" si="7"/>
        <v>0</v>
      </c>
      <c r="S51" s="862">
        <f t="shared" si="8"/>
        <v>0</v>
      </c>
      <c r="T51" s="862">
        <f t="shared" si="8"/>
        <v>0</v>
      </c>
      <c r="U51" s="862">
        <f t="shared" si="8"/>
        <v>0</v>
      </c>
      <c r="V51" s="862">
        <f t="shared" si="9"/>
        <v>0</v>
      </c>
    </row>
    <row r="52" spans="1:23" ht="20.25" customHeight="1">
      <c r="A52" s="893">
        <v>41</v>
      </c>
      <c r="B52" s="353" t="s">
        <v>915</v>
      </c>
      <c r="C52" s="862">
        <v>0</v>
      </c>
      <c r="D52" s="862">
        <v>0</v>
      </c>
      <c r="E52" s="862">
        <v>0</v>
      </c>
      <c r="F52" s="862">
        <f t="shared" si="0"/>
        <v>0</v>
      </c>
      <c r="G52" s="862">
        <v>0</v>
      </c>
      <c r="H52" s="862">
        <v>0</v>
      </c>
      <c r="I52" s="862">
        <v>0</v>
      </c>
      <c r="J52" s="862">
        <f t="shared" si="1"/>
        <v>0</v>
      </c>
      <c r="K52" s="862">
        <v>0</v>
      </c>
      <c r="L52" s="862">
        <f t="shared" si="2"/>
        <v>0</v>
      </c>
      <c r="M52" s="862">
        <f t="shared" si="3"/>
        <v>0</v>
      </c>
      <c r="N52" s="862">
        <f t="shared" si="4"/>
        <v>0</v>
      </c>
      <c r="O52" s="862">
        <v>0</v>
      </c>
      <c r="P52" s="862">
        <f t="shared" si="5"/>
        <v>0</v>
      </c>
      <c r="Q52" s="862">
        <f t="shared" si="6"/>
        <v>0</v>
      </c>
      <c r="R52" s="862">
        <f t="shared" si="7"/>
        <v>0</v>
      </c>
      <c r="S52" s="862">
        <f t="shared" si="8"/>
        <v>0</v>
      </c>
      <c r="T52" s="862">
        <f t="shared" si="8"/>
        <v>0</v>
      </c>
      <c r="U52" s="862">
        <f t="shared" si="8"/>
        <v>0</v>
      </c>
      <c r="V52" s="862">
        <f t="shared" si="9"/>
        <v>0</v>
      </c>
    </row>
    <row r="53" spans="1:23" ht="20.25" customHeight="1">
      <c r="A53" s="893">
        <v>42</v>
      </c>
      <c r="B53" s="353" t="s">
        <v>916</v>
      </c>
      <c r="C53" s="862">
        <v>0</v>
      </c>
      <c r="D53" s="862">
        <v>0</v>
      </c>
      <c r="E53" s="862">
        <v>0</v>
      </c>
      <c r="F53" s="862">
        <f t="shared" si="0"/>
        <v>0</v>
      </c>
      <c r="G53" s="862">
        <v>0</v>
      </c>
      <c r="H53" s="862">
        <v>0</v>
      </c>
      <c r="I53" s="862">
        <v>0</v>
      </c>
      <c r="J53" s="862">
        <f t="shared" si="1"/>
        <v>0</v>
      </c>
      <c r="K53" s="862">
        <v>0</v>
      </c>
      <c r="L53" s="862">
        <f t="shared" si="2"/>
        <v>0</v>
      </c>
      <c r="M53" s="862">
        <f t="shared" si="3"/>
        <v>0</v>
      </c>
      <c r="N53" s="862">
        <f t="shared" si="4"/>
        <v>0</v>
      </c>
      <c r="O53" s="862">
        <v>0</v>
      </c>
      <c r="P53" s="862">
        <f t="shared" si="5"/>
        <v>0</v>
      </c>
      <c r="Q53" s="862">
        <f t="shared" si="6"/>
        <v>0</v>
      </c>
      <c r="R53" s="862">
        <f t="shared" si="7"/>
        <v>0</v>
      </c>
      <c r="S53" s="862">
        <f t="shared" si="8"/>
        <v>0</v>
      </c>
      <c r="T53" s="862">
        <f t="shared" si="8"/>
        <v>0</v>
      </c>
      <c r="U53" s="862">
        <f t="shared" si="8"/>
        <v>0</v>
      </c>
      <c r="V53" s="862">
        <f t="shared" si="9"/>
        <v>0</v>
      </c>
    </row>
    <row r="54" spans="1:23" ht="20.25" customHeight="1">
      <c r="A54" s="893">
        <v>43</v>
      </c>
      <c r="B54" s="353" t="s">
        <v>917</v>
      </c>
      <c r="C54" s="862">
        <v>0</v>
      </c>
      <c r="D54" s="862">
        <v>0</v>
      </c>
      <c r="E54" s="862">
        <v>0</v>
      </c>
      <c r="F54" s="862">
        <f t="shared" si="0"/>
        <v>0</v>
      </c>
      <c r="G54" s="862">
        <v>0</v>
      </c>
      <c r="H54" s="862">
        <v>0</v>
      </c>
      <c r="I54" s="862">
        <v>0</v>
      </c>
      <c r="J54" s="862">
        <f t="shared" si="1"/>
        <v>0</v>
      </c>
      <c r="K54" s="862">
        <v>0</v>
      </c>
      <c r="L54" s="862">
        <f t="shared" si="2"/>
        <v>0</v>
      </c>
      <c r="M54" s="862">
        <f t="shared" si="3"/>
        <v>0</v>
      </c>
      <c r="N54" s="862">
        <f t="shared" si="4"/>
        <v>0</v>
      </c>
      <c r="O54" s="862">
        <v>0</v>
      </c>
      <c r="P54" s="862">
        <f t="shared" si="5"/>
        <v>0</v>
      </c>
      <c r="Q54" s="862">
        <f t="shared" si="6"/>
        <v>0</v>
      </c>
      <c r="R54" s="862">
        <f t="shared" si="7"/>
        <v>0</v>
      </c>
      <c r="S54" s="862">
        <f t="shared" si="8"/>
        <v>0</v>
      </c>
      <c r="T54" s="862">
        <f t="shared" si="8"/>
        <v>0</v>
      </c>
      <c r="U54" s="862">
        <f t="shared" si="8"/>
        <v>0</v>
      </c>
      <c r="V54" s="862">
        <f t="shared" si="9"/>
        <v>0</v>
      </c>
    </row>
    <row r="55" spans="1:23" ht="20.25" customHeight="1">
      <c r="A55" s="893">
        <v>44</v>
      </c>
      <c r="B55" s="353" t="s">
        <v>918</v>
      </c>
      <c r="C55" s="862">
        <v>0</v>
      </c>
      <c r="D55" s="862">
        <v>0</v>
      </c>
      <c r="E55" s="862">
        <v>0</v>
      </c>
      <c r="F55" s="862">
        <f t="shared" si="0"/>
        <v>0</v>
      </c>
      <c r="G55" s="862">
        <v>0</v>
      </c>
      <c r="H55" s="862">
        <v>0</v>
      </c>
      <c r="I55" s="862">
        <v>0</v>
      </c>
      <c r="J55" s="862">
        <f t="shared" si="1"/>
        <v>0</v>
      </c>
      <c r="K55" s="862">
        <v>0</v>
      </c>
      <c r="L55" s="862">
        <f t="shared" si="2"/>
        <v>0</v>
      </c>
      <c r="M55" s="862">
        <f t="shared" si="3"/>
        <v>0</v>
      </c>
      <c r="N55" s="862">
        <f t="shared" si="4"/>
        <v>0</v>
      </c>
      <c r="O55" s="862">
        <v>0</v>
      </c>
      <c r="P55" s="862">
        <f t="shared" si="5"/>
        <v>0</v>
      </c>
      <c r="Q55" s="862">
        <f t="shared" si="6"/>
        <v>0</v>
      </c>
      <c r="R55" s="862">
        <f t="shared" si="7"/>
        <v>0</v>
      </c>
      <c r="S55" s="862">
        <f t="shared" si="8"/>
        <v>0</v>
      </c>
      <c r="T55" s="862">
        <f t="shared" si="8"/>
        <v>0</v>
      </c>
      <c r="U55" s="862">
        <f t="shared" si="8"/>
        <v>0</v>
      </c>
      <c r="V55" s="862">
        <f t="shared" si="9"/>
        <v>0</v>
      </c>
    </row>
    <row r="56" spans="1:23" ht="20.25" customHeight="1">
      <c r="A56" s="893">
        <v>45</v>
      </c>
      <c r="B56" s="353" t="s">
        <v>919</v>
      </c>
      <c r="C56" s="862">
        <v>0</v>
      </c>
      <c r="D56" s="862">
        <v>0</v>
      </c>
      <c r="E56" s="862">
        <v>0</v>
      </c>
      <c r="F56" s="862">
        <f t="shared" si="0"/>
        <v>0</v>
      </c>
      <c r="G56" s="862">
        <v>0</v>
      </c>
      <c r="H56" s="862">
        <v>0</v>
      </c>
      <c r="I56" s="862">
        <v>0</v>
      </c>
      <c r="J56" s="862">
        <f t="shared" si="1"/>
        <v>0</v>
      </c>
      <c r="K56" s="862">
        <v>0</v>
      </c>
      <c r="L56" s="862">
        <f t="shared" si="2"/>
        <v>0</v>
      </c>
      <c r="M56" s="862">
        <f t="shared" si="3"/>
        <v>0</v>
      </c>
      <c r="N56" s="862">
        <f t="shared" si="4"/>
        <v>0</v>
      </c>
      <c r="O56" s="862">
        <v>0</v>
      </c>
      <c r="P56" s="862">
        <f t="shared" si="5"/>
        <v>0</v>
      </c>
      <c r="Q56" s="862">
        <f t="shared" si="6"/>
        <v>0</v>
      </c>
      <c r="R56" s="862">
        <f t="shared" si="7"/>
        <v>0</v>
      </c>
      <c r="S56" s="862">
        <f t="shared" si="8"/>
        <v>0</v>
      </c>
      <c r="T56" s="862">
        <f t="shared" si="8"/>
        <v>0</v>
      </c>
      <c r="U56" s="862">
        <f t="shared" si="8"/>
        <v>0</v>
      </c>
      <c r="V56" s="862">
        <f t="shared" si="9"/>
        <v>0</v>
      </c>
    </row>
    <row r="57" spans="1:23" ht="20.25" customHeight="1">
      <c r="A57" s="893">
        <v>46</v>
      </c>
      <c r="B57" s="353" t="s">
        <v>920</v>
      </c>
      <c r="C57" s="862">
        <v>0</v>
      </c>
      <c r="D57" s="862">
        <v>0</v>
      </c>
      <c r="E57" s="862">
        <v>0</v>
      </c>
      <c r="F57" s="862">
        <f t="shared" si="0"/>
        <v>0</v>
      </c>
      <c r="G57" s="862">
        <v>0</v>
      </c>
      <c r="H57" s="862">
        <v>0</v>
      </c>
      <c r="I57" s="862">
        <v>0</v>
      </c>
      <c r="J57" s="862">
        <f t="shared" si="1"/>
        <v>0</v>
      </c>
      <c r="K57" s="862">
        <v>0</v>
      </c>
      <c r="L57" s="862">
        <f t="shared" si="2"/>
        <v>0</v>
      </c>
      <c r="M57" s="862">
        <f t="shared" si="3"/>
        <v>0</v>
      </c>
      <c r="N57" s="862">
        <f t="shared" si="4"/>
        <v>0</v>
      </c>
      <c r="O57" s="862">
        <v>0</v>
      </c>
      <c r="P57" s="862">
        <f t="shared" si="5"/>
        <v>0</v>
      </c>
      <c r="Q57" s="862">
        <f t="shared" si="6"/>
        <v>0</v>
      </c>
      <c r="R57" s="862">
        <f t="shared" si="7"/>
        <v>0</v>
      </c>
      <c r="S57" s="862">
        <f t="shared" si="8"/>
        <v>0</v>
      </c>
      <c r="T57" s="862">
        <f t="shared" si="8"/>
        <v>0</v>
      </c>
      <c r="U57" s="862">
        <f t="shared" si="8"/>
        <v>0</v>
      </c>
      <c r="V57" s="862">
        <f t="shared" si="9"/>
        <v>0</v>
      </c>
      <c r="W57" s="894" t="s">
        <v>1112</v>
      </c>
    </row>
    <row r="58" spans="1:23" ht="20.25" customHeight="1">
      <c r="A58" s="893">
        <v>47</v>
      </c>
      <c r="B58" s="353" t="s">
        <v>1028</v>
      </c>
      <c r="C58" s="862">
        <v>0</v>
      </c>
      <c r="D58" s="862">
        <v>0</v>
      </c>
      <c r="E58" s="862">
        <v>0</v>
      </c>
      <c r="F58" s="862">
        <f t="shared" si="0"/>
        <v>0</v>
      </c>
      <c r="G58" s="862">
        <v>0</v>
      </c>
      <c r="H58" s="862">
        <v>0</v>
      </c>
      <c r="I58" s="862">
        <v>0</v>
      </c>
      <c r="J58" s="862">
        <f t="shared" si="1"/>
        <v>0</v>
      </c>
      <c r="K58" s="862">
        <v>0</v>
      </c>
      <c r="L58" s="862">
        <f t="shared" si="2"/>
        <v>0</v>
      </c>
      <c r="M58" s="862">
        <f t="shared" si="3"/>
        <v>0</v>
      </c>
      <c r="N58" s="862">
        <f t="shared" si="4"/>
        <v>0</v>
      </c>
      <c r="O58" s="862">
        <v>0</v>
      </c>
      <c r="P58" s="862">
        <f t="shared" si="5"/>
        <v>0</v>
      </c>
      <c r="Q58" s="862">
        <f t="shared" si="6"/>
        <v>0</v>
      </c>
      <c r="R58" s="862">
        <f t="shared" si="7"/>
        <v>0</v>
      </c>
      <c r="S58" s="862">
        <f t="shared" si="8"/>
        <v>0</v>
      </c>
      <c r="T58" s="862">
        <f t="shared" si="8"/>
        <v>0</v>
      </c>
      <c r="U58" s="862">
        <f t="shared" si="8"/>
        <v>0</v>
      </c>
      <c r="V58" s="862">
        <f t="shared" si="9"/>
        <v>0</v>
      </c>
      <c r="W58" s="881" t="s">
        <v>1112</v>
      </c>
    </row>
    <row r="59" spans="1:23" ht="20.25" customHeight="1">
      <c r="A59" s="893">
        <v>48</v>
      </c>
      <c r="B59" s="353" t="s">
        <v>1029</v>
      </c>
      <c r="C59" s="862">
        <v>0</v>
      </c>
      <c r="D59" s="862">
        <v>0</v>
      </c>
      <c r="E59" s="862">
        <v>0</v>
      </c>
      <c r="F59" s="862">
        <f t="shared" si="0"/>
        <v>0</v>
      </c>
      <c r="G59" s="862">
        <v>0</v>
      </c>
      <c r="H59" s="862">
        <v>0</v>
      </c>
      <c r="I59" s="862">
        <v>0</v>
      </c>
      <c r="J59" s="862">
        <f t="shared" si="1"/>
        <v>0</v>
      </c>
      <c r="K59" s="862">
        <v>0</v>
      </c>
      <c r="L59" s="862">
        <f t="shared" si="2"/>
        <v>0</v>
      </c>
      <c r="M59" s="862">
        <f t="shared" si="3"/>
        <v>0</v>
      </c>
      <c r="N59" s="862">
        <f t="shared" si="4"/>
        <v>0</v>
      </c>
      <c r="O59" s="862">
        <v>0</v>
      </c>
      <c r="P59" s="862">
        <f t="shared" si="5"/>
        <v>0</v>
      </c>
      <c r="Q59" s="862">
        <f t="shared" si="6"/>
        <v>0</v>
      </c>
      <c r="R59" s="862">
        <f t="shared" si="7"/>
        <v>0</v>
      </c>
      <c r="S59" s="862">
        <f t="shared" si="8"/>
        <v>0</v>
      </c>
      <c r="T59" s="862">
        <f t="shared" si="8"/>
        <v>0</v>
      </c>
      <c r="U59" s="862">
        <f t="shared" si="8"/>
        <v>0</v>
      </c>
      <c r="V59" s="862">
        <f t="shared" si="9"/>
        <v>0</v>
      </c>
    </row>
    <row r="60" spans="1:23" ht="20.25" customHeight="1">
      <c r="A60" s="893">
        <v>49</v>
      </c>
      <c r="B60" s="353" t="s">
        <v>923</v>
      </c>
      <c r="C60" s="862">
        <v>0</v>
      </c>
      <c r="D60" s="862">
        <v>0</v>
      </c>
      <c r="E60" s="862">
        <v>0</v>
      </c>
      <c r="F60" s="862">
        <f t="shared" si="0"/>
        <v>0</v>
      </c>
      <c r="G60" s="862">
        <v>0</v>
      </c>
      <c r="H60" s="862">
        <v>0</v>
      </c>
      <c r="I60" s="862">
        <v>0</v>
      </c>
      <c r="J60" s="862">
        <f t="shared" si="1"/>
        <v>0</v>
      </c>
      <c r="K60" s="862">
        <v>0</v>
      </c>
      <c r="L60" s="862">
        <f t="shared" si="2"/>
        <v>0</v>
      </c>
      <c r="M60" s="862">
        <f t="shared" si="3"/>
        <v>0</v>
      </c>
      <c r="N60" s="862">
        <f t="shared" si="4"/>
        <v>0</v>
      </c>
      <c r="O60" s="862">
        <v>0</v>
      </c>
      <c r="P60" s="862">
        <f t="shared" si="5"/>
        <v>0</v>
      </c>
      <c r="Q60" s="862">
        <f t="shared" si="6"/>
        <v>0</v>
      </c>
      <c r="R60" s="862">
        <f t="shared" si="7"/>
        <v>0</v>
      </c>
      <c r="S60" s="862">
        <f t="shared" si="8"/>
        <v>0</v>
      </c>
      <c r="T60" s="862">
        <f t="shared" si="8"/>
        <v>0</v>
      </c>
      <c r="U60" s="862">
        <f t="shared" si="8"/>
        <v>0</v>
      </c>
      <c r="V60" s="862">
        <f t="shared" si="9"/>
        <v>0</v>
      </c>
    </row>
    <row r="61" spans="1:23" ht="20.25" customHeight="1">
      <c r="A61" s="893">
        <v>50</v>
      </c>
      <c r="B61" s="353" t="s">
        <v>924</v>
      </c>
      <c r="C61" s="862">
        <v>0</v>
      </c>
      <c r="D61" s="862">
        <v>0</v>
      </c>
      <c r="E61" s="862">
        <v>0</v>
      </c>
      <c r="F61" s="862">
        <f t="shared" si="0"/>
        <v>0</v>
      </c>
      <c r="G61" s="862">
        <v>0</v>
      </c>
      <c r="H61" s="862">
        <v>0</v>
      </c>
      <c r="I61" s="862">
        <v>0</v>
      </c>
      <c r="J61" s="862">
        <f t="shared" si="1"/>
        <v>0</v>
      </c>
      <c r="K61" s="862">
        <v>0</v>
      </c>
      <c r="L61" s="862">
        <f t="shared" si="2"/>
        <v>0</v>
      </c>
      <c r="M61" s="862">
        <f t="shared" si="3"/>
        <v>0</v>
      </c>
      <c r="N61" s="862">
        <f t="shared" si="4"/>
        <v>0</v>
      </c>
      <c r="O61" s="862">
        <v>0</v>
      </c>
      <c r="P61" s="862">
        <f t="shared" si="5"/>
        <v>0</v>
      </c>
      <c r="Q61" s="862">
        <f t="shared" si="6"/>
        <v>0</v>
      </c>
      <c r="R61" s="862">
        <f t="shared" si="7"/>
        <v>0</v>
      </c>
      <c r="S61" s="862">
        <f t="shared" si="8"/>
        <v>0</v>
      </c>
      <c r="T61" s="862">
        <f t="shared" si="8"/>
        <v>0</v>
      </c>
      <c r="U61" s="862">
        <f t="shared" si="8"/>
        <v>0</v>
      </c>
      <c r="V61" s="862">
        <f t="shared" si="9"/>
        <v>0</v>
      </c>
    </row>
    <row r="62" spans="1:23" ht="20.25" customHeight="1">
      <c r="A62" s="893">
        <v>51</v>
      </c>
      <c r="B62" s="353" t="s">
        <v>925</v>
      </c>
      <c r="C62" s="862">
        <v>0</v>
      </c>
      <c r="D62" s="862">
        <v>0</v>
      </c>
      <c r="E62" s="862">
        <v>0</v>
      </c>
      <c r="F62" s="862">
        <f t="shared" si="0"/>
        <v>0</v>
      </c>
      <c r="G62" s="862">
        <v>0</v>
      </c>
      <c r="H62" s="862">
        <v>0</v>
      </c>
      <c r="I62" s="862">
        <v>0</v>
      </c>
      <c r="J62" s="862">
        <f t="shared" si="1"/>
        <v>0</v>
      </c>
      <c r="K62" s="862">
        <v>0</v>
      </c>
      <c r="L62" s="862">
        <f t="shared" si="2"/>
        <v>0</v>
      </c>
      <c r="M62" s="862">
        <f t="shared" si="3"/>
        <v>0</v>
      </c>
      <c r="N62" s="862">
        <f t="shared" si="4"/>
        <v>0</v>
      </c>
      <c r="O62" s="862">
        <v>0</v>
      </c>
      <c r="P62" s="862">
        <f t="shared" si="5"/>
        <v>0</v>
      </c>
      <c r="Q62" s="862">
        <f t="shared" si="6"/>
        <v>0</v>
      </c>
      <c r="R62" s="862">
        <f t="shared" si="7"/>
        <v>0</v>
      </c>
      <c r="S62" s="862">
        <f t="shared" si="8"/>
        <v>0</v>
      </c>
      <c r="T62" s="862">
        <f t="shared" si="8"/>
        <v>0</v>
      </c>
      <c r="U62" s="862">
        <f t="shared" si="8"/>
        <v>0</v>
      </c>
      <c r="V62" s="862">
        <f t="shared" si="9"/>
        <v>0</v>
      </c>
    </row>
    <row r="63" spans="1:23" ht="20.25" customHeight="1">
      <c r="A63" s="862"/>
      <c r="B63" s="862"/>
      <c r="C63" s="895">
        <v>0</v>
      </c>
      <c r="D63" s="895">
        <v>0</v>
      </c>
      <c r="E63" s="895">
        <v>0</v>
      </c>
      <c r="F63" s="895">
        <f t="shared" si="0"/>
        <v>0</v>
      </c>
      <c r="G63" s="895">
        <v>0</v>
      </c>
      <c r="H63" s="895">
        <v>0</v>
      </c>
      <c r="I63" s="895">
        <v>0</v>
      </c>
      <c r="J63" s="895">
        <f t="shared" si="1"/>
        <v>0</v>
      </c>
      <c r="K63" s="895">
        <v>0</v>
      </c>
      <c r="L63" s="895">
        <f t="shared" si="2"/>
        <v>0</v>
      </c>
      <c r="M63" s="895">
        <f t="shared" si="3"/>
        <v>0</v>
      </c>
      <c r="N63" s="895">
        <f t="shared" si="4"/>
        <v>0</v>
      </c>
      <c r="O63" s="895">
        <v>0</v>
      </c>
      <c r="P63" s="895">
        <f t="shared" si="5"/>
        <v>0</v>
      </c>
      <c r="Q63" s="895">
        <f t="shared" si="6"/>
        <v>0</v>
      </c>
      <c r="R63" s="895">
        <f t="shared" si="7"/>
        <v>0</v>
      </c>
      <c r="S63" s="916">
        <f t="shared" si="8"/>
        <v>0</v>
      </c>
      <c r="T63" s="895">
        <f t="shared" si="8"/>
        <v>0</v>
      </c>
      <c r="U63" s="895">
        <f t="shared" si="8"/>
        <v>0</v>
      </c>
      <c r="V63" s="895">
        <f t="shared" si="9"/>
        <v>0</v>
      </c>
    </row>
    <row r="65" spans="1:12" ht="20.25" customHeight="1">
      <c r="A65" s="864"/>
      <c r="B65" s="864"/>
      <c r="C65" s="864"/>
      <c r="D65" s="864"/>
      <c r="E65" s="864"/>
      <c r="F65" s="891"/>
      <c r="G65" s="864"/>
      <c r="H65" s="864"/>
      <c r="I65" s="864"/>
      <c r="J65" s="864"/>
      <c r="K65" s="864"/>
      <c r="L65" s="864"/>
    </row>
    <row r="66" spans="1:12" ht="20.25" customHeight="1">
      <c r="A66" s="1231" t="s">
        <v>12</v>
      </c>
      <c r="B66" s="1231"/>
      <c r="C66" s="784"/>
      <c r="D66" s="798"/>
      <c r="E66" s="798"/>
      <c r="F66" s="358"/>
      <c r="G66" s="358"/>
      <c r="H66" s="896"/>
      <c r="I66" s="896"/>
      <c r="J66" s="867"/>
      <c r="K66" s="1107" t="s">
        <v>13</v>
      </c>
      <c r="L66" s="1107"/>
    </row>
    <row r="67" spans="1:12" ht="20.25" customHeight="1">
      <c r="A67" s="358"/>
      <c r="B67" s="358"/>
      <c r="C67" s="358"/>
      <c r="D67" s="358"/>
      <c r="E67" s="358"/>
      <c r="F67" s="358"/>
      <c r="G67" s="358"/>
      <c r="H67" s="358"/>
      <c r="I67" s="358"/>
      <c r="J67" s="411" t="s">
        <v>14</v>
      </c>
      <c r="K67" s="411"/>
      <c r="L67" s="411"/>
    </row>
    <row r="68" spans="1:12" ht="20.25" customHeight="1">
      <c r="A68" s="358"/>
      <c r="B68" s="358"/>
      <c r="C68" s="358"/>
      <c r="D68" s="358"/>
      <c r="E68" s="358"/>
      <c r="F68" s="358"/>
      <c r="G68" s="358"/>
      <c r="H68" s="358"/>
      <c r="I68" s="358"/>
      <c r="J68" s="411" t="s">
        <v>88</v>
      </c>
      <c r="K68" s="411"/>
      <c r="L68" s="411"/>
    </row>
    <row r="69" spans="1:12" ht="20.25" customHeight="1">
      <c r="A69" s="358"/>
      <c r="B69" s="798"/>
      <c r="C69" s="798"/>
      <c r="D69" s="798"/>
      <c r="E69" s="798"/>
      <c r="F69" s="358"/>
      <c r="G69" s="358"/>
      <c r="H69" s="358"/>
      <c r="I69" s="358"/>
      <c r="J69" s="1115" t="s">
        <v>85</v>
      </c>
      <c r="K69" s="1115"/>
      <c r="L69" s="1115"/>
    </row>
  </sheetData>
  <mergeCells count="23">
    <mergeCell ref="J69:L69"/>
    <mergeCell ref="O9:O10"/>
    <mergeCell ref="P9:R9"/>
    <mergeCell ref="S9:S10"/>
    <mergeCell ref="T9:V9"/>
    <mergeCell ref="A66:B66"/>
    <mergeCell ref="K66:L66"/>
    <mergeCell ref="C9:C10"/>
    <mergeCell ref="D9:F9"/>
    <mergeCell ref="G9:G10"/>
    <mergeCell ref="H9:J9"/>
    <mergeCell ref="K9:K10"/>
    <mergeCell ref="L9:N9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</mergeCells>
  <printOptions horizontalCentered="1"/>
  <pageMargins left="0.70866141732283505" right="0.70866141732283505" top="0.23622047244094499" bottom="0" header="0.31496062992126" footer="0.31496062992126"/>
  <pageSetup paperSize="9" scale="65" orientation="landscape" r:id="rId1"/>
  <rowBreaks count="1" manualBreakCount="1">
    <brk id="36" max="21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"/>
  <sheetViews>
    <sheetView view="pageBreakPreview" zoomScale="90" zoomScaleSheetLayoutView="90" workbookViewId="0">
      <pane ySplit="11" topLeftCell="A59" activePane="bottomLeft" state="frozen"/>
      <selection activeCell="K64" sqref="K64"/>
      <selection pane="bottomLeft" activeCell="T63" sqref="T63:V63"/>
    </sheetView>
  </sheetViews>
  <sheetFormatPr defaultColWidth="9.140625" defaultRowHeight="20.25" customHeight="1"/>
  <cols>
    <col min="1" max="1" width="9.140625" style="846"/>
    <col min="2" max="2" width="13.7109375" style="846" customWidth="1"/>
    <col min="3" max="3" width="9.7109375" style="846" customWidth="1"/>
    <col min="4" max="4" width="8.140625" style="846" customWidth="1"/>
    <col min="5" max="5" width="7.42578125" style="846" customWidth="1"/>
    <col min="6" max="6" width="9.140625" style="846" customWidth="1"/>
    <col min="7" max="7" width="9.5703125" style="846" customWidth="1"/>
    <col min="8" max="8" width="8.140625" style="846" customWidth="1"/>
    <col min="9" max="9" width="7.85546875" style="846" customWidth="1"/>
    <col min="10" max="10" width="9.28515625" style="846" customWidth="1"/>
    <col min="11" max="11" width="10.5703125" style="846" customWidth="1"/>
    <col min="12" max="12" width="8.7109375" style="846" customWidth="1"/>
    <col min="13" max="13" width="7.42578125" style="846" customWidth="1"/>
    <col min="14" max="14" width="8.5703125" style="846" customWidth="1"/>
    <col min="15" max="15" width="8.7109375" style="846" customWidth="1"/>
    <col min="16" max="16" width="8.5703125" style="846" customWidth="1"/>
    <col min="17" max="17" width="7.85546875" style="846" customWidth="1"/>
    <col min="18" max="18" width="8.5703125" style="846" customWidth="1"/>
    <col min="19" max="20" width="10.5703125" style="846" customWidth="1"/>
    <col min="21" max="21" width="11.140625" style="846" customWidth="1"/>
    <col min="22" max="22" width="10.7109375" style="846" bestFit="1" customWidth="1"/>
    <col min="23" max="16384" width="9.140625" style="846"/>
  </cols>
  <sheetData>
    <row r="1" spans="1:24" s="358" customFormat="1" ht="20.25" customHeight="1">
      <c r="C1" s="608"/>
      <c r="D1" s="608"/>
      <c r="E1" s="608"/>
      <c r="F1" s="608"/>
      <c r="G1" s="608"/>
      <c r="H1" s="608"/>
      <c r="I1" s="610" t="s">
        <v>0</v>
      </c>
      <c r="J1" s="610"/>
      <c r="S1" s="787"/>
      <c r="T1" s="787"/>
      <c r="U1" s="1232" t="s">
        <v>685</v>
      </c>
      <c r="V1" s="1232"/>
      <c r="W1" s="596"/>
      <c r="X1" s="596"/>
    </row>
    <row r="2" spans="1:24" s="358" customFormat="1" ht="20.25" customHeight="1">
      <c r="E2" s="1233" t="s">
        <v>734</v>
      </c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3"/>
    </row>
    <row r="3" spans="1:24" s="358" customFormat="1" ht="20.25" customHeight="1">
      <c r="H3" s="609"/>
      <c r="I3" s="609"/>
      <c r="J3" s="609"/>
      <c r="K3" s="609"/>
      <c r="L3" s="609"/>
      <c r="M3" s="609"/>
      <c r="N3" s="609"/>
      <c r="O3" s="609"/>
      <c r="P3" s="609"/>
    </row>
    <row r="4" spans="1:24" ht="20.25" customHeight="1">
      <c r="C4" s="1359" t="s">
        <v>750</v>
      </c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789"/>
      <c r="S4" s="611"/>
      <c r="T4" s="611"/>
      <c r="U4" s="611"/>
      <c r="V4" s="611"/>
      <c r="W4" s="610"/>
    </row>
    <row r="5" spans="1:24" ht="20.25" customHeight="1">
      <c r="C5" s="847"/>
      <c r="D5" s="847"/>
      <c r="E5" s="847"/>
      <c r="F5" s="847"/>
      <c r="G5" s="847"/>
      <c r="H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</row>
    <row r="6" spans="1:24" ht="20.25" customHeight="1">
      <c r="A6" s="849" t="s">
        <v>162</v>
      </c>
      <c r="B6" s="869"/>
    </row>
    <row r="7" spans="1:24" ht="20.25" customHeight="1">
      <c r="B7" s="886"/>
    </row>
    <row r="8" spans="1:24" s="849" customFormat="1" ht="20.25" customHeight="1">
      <c r="A8" s="1118" t="s">
        <v>2</v>
      </c>
      <c r="B8" s="1347" t="s">
        <v>3</v>
      </c>
      <c r="C8" s="1348" t="s">
        <v>678</v>
      </c>
      <c r="D8" s="1349"/>
      <c r="E8" s="1349"/>
      <c r="F8" s="1349"/>
      <c r="G8" s="1348" t="s">
        <v>682</v>
      </c>
      <c r="H8" s="1349"/>
      <c r="I8" s="1349"/>
      <c r="J8" s="1349"/>
      <c r="K8" s="1348" t="s">
        <v>683</v>
      </c>
      <c r="L8" s="1349"/>
      <c r="M8" s="1349"/>
      <c r="N8" s="1349"/>
      <c r="O8" s="1348" t="s">
        <v>684</v>
      </c>
      <c r="P8" s="1349"/>
      <c r="Q8" s="1349"/>
      <c r="R8" s="1349"/>
      <c r="S8" s="1360" t="s">
        <v>19</v>
      </c>
      <c r="T8" s="1361"/>
      <c r="U8" s="1361"/>
      <c r="V8" s="1361"/>
    </row>
    <row r="9" spans="1:24" s="853" customFormat="1" ht="34.5" customHeight="1">
      <c r="A9" s="1118"/>
      <c r="B9" s="1347"/>
      <c r="C9" s="1362" t="s">
        <v>679</v>
      </c>
      <c r="D9" s="1364" t="s">
        <v>681</v>
      </c>
      <c r="E9" s="1365"/>
      <c r="F9" s="1366"/>
      <c r="G9" s="1362" t="s">
        <v>679</v>
      </c>
      <c r="H9" s="1364" t="s">
        <v>681</v>
      </c>
      <c r="I9" s="1365"/>
      <c r="J9" s="1366"/>
      <c r="K9" s="1362" t="s">
        <v>679</v>
      </c>
      <c r="L9" s="1364" t="s">
        <v>681</v>
      </c>
      <c r="M9" s="1365"/>
      <c r="N9" s="1366"/>
      <c r="O9" s="1362" t="s">
        <v>679</v>
      </c>
      <c r="P9" s="1364" t="s">
        <v>681</v>
      </c>
      <c r="Q9" s="1365"/>
      <c r="R9" s="1366"/>
      <c r="S9" s="1362" t="s">
        <v>679</v>
      </c>
      <c r="T9" s="1364" t="s">
        <v>681</v>
      </c>
      <c r="U9" s="1365"/>
      <c r="V9" s="1366"/>
    </row>
    <row r="10" spans="1:24" s="853" customFormat="1" ht="32.25" customHeight="1">
      <c r="A10" s="1118"/>
      <c r="B10" s="1347"/>
      <c r="C10" s="1363"/>
      <c r="D10" s="874" t="s">
        <v>680</v>
      </c>
      <c r="E10" s="874" t="s">
        <v>203</v>
      </c>
      <c r="F10" s="874" t="s">
        <v>19</v>
      </c>
      <c r="G10" s="1363"/>
      <c r="H10" s="874" t="s">
        <v>680</v>
      </c>
      <c r="I10" s="874" t="s">
        <v>203</v>
      </c>
      <c r="J10" s="874" t="s">
        <v>19</v>
      </c>
      <c r="K10" s="1363"/>
      <c r="L10" s="874" t="s">
        <v>680</v>
      </c>
      <c r="M10" s="874" t="s">
        <v>203</v>
      </c>
      <c r="N10" s="874" t="s">
        <v>19</v>
      </c>
      <c r="O10" s="1363"/>
      <c r="P10" s="874" t="s">
        <v>680</v>
      </c>
      <c r="Q10" s="874" t="s">
        <v>203</v>
      </c>
      <c r="R10" s="874" t="s">
        <v>19</v>
      </c>
      <c r="S10" s="1363"/>
      <c r="T10" s="874" t="s">
        <v>680</v>
      </c>
      <c r="U10" s="874" t="s">
        <v>203</v>
      </c>
      <c r="V10" s="874" t="s">
        <v>19</v>
      </c>
    </row>
    <row r="11" spans="1:24" s="892" customFormat="1" ht="20.25" customHeight="1">
      <c r="A11" s="612">
        <v>1</v>
      </c>
      <c r="B11" s="854">
        <v>2</v>
      </c>
      <c r="C11" s="854">
        <v>3</v>
      </c>
      <c r="D11" s="612">
        <v>4</v>
      </c>
      <c r="E11" s="854">
        <v>5</v>
      </c>
      <c r="F11" s="854">
        <v>6</v>
      </c>
      <c r="G11" s="612">
        <v>7</v>
      </c>
      <c r="H11" s="854">
        <v>8</v>
      </c>
      <c r="I11" s="854">
        <v>9</v>
      </c>
      <c r="J11" s="612">
        <v>10</v>
      </c>
      <c r="K11" s="854">
        <v>11</v>
      </c>
      <c r="L11" s="854">
        <v>12</v>
      </c>
      <c r="M11" s="612">
        <v>13</v>
      </c>
      <c r="N11" s="854">
        <v>14</v>
      </c>
      <c r="O11" s="854">
        <v>15</v>
      </c>
      <c r="P11" s="612">
        <v>16</v>
      </c>
      <c r="Q11" s="854">
        <v>17</v>
      </c>
      <c r="R11" s="854">
        <v>18</v>
      </c>
      <c r="S11" s="612">
        <v>19</v>
      </c>
      <c r="T11" s="854">
        <v>20</v>
      </c>
      <c r="U11" s="854">
        <v>21</v>
      </c>
      <c r="V11" s="612">
        <v>22</v>
      </c>
    </row>
    <row r="12" spans="1:24" ht="20.25" customHeight="1">
      <c r="A12" s="893">
        <v>1</v>
      </c>
      <c r="B12" s="351" t="s">
        <v>875</v>
      </c>
      <c r="C12" s="862">
        <v>0</v>
      </c>
      <c r="D12" s="862">
        <f>F12*60/100</f>
        <v>0</v>
      </c>
      <c r="E12" s="862">
        <f>F12*40/100</f>
        <v>0</v>
      </c>
      <c r="F12" s="862">
        <f t="shared" ref="F12:F43" si="0">C12*0.1</f>
        <v>0</v>
      </c>
      <c r="G12" s="862">
        <v>0</v>
      </c>
      <c r="H12" s="862">
        <f>J12*60/100</f>
        <v>0</v>
      </c>
      <c r="I12" s="862">
        <f>J12*40/100</f>
        <v>0</v>
      </c>
      <c r="J12" s="862">
        <f>G12*0.15</f>
        <v>0</v>
      </c>
      <c r="K12" s="862">
        <v>0</v>
      </c>
      <c r="L12" s="862">
        <f>N12*60/100</f>
        <v>0</v>
      </c>
      <c r="M12" s="862">
        <f>N12*40/100</f>
        <v>0</v>
      </c>
      <c r="N12" s="862">
        <f>K12*0.2</f>
        <v>0</v>
      </c>
      <c r="O12" s="862">
        <v>0</v>
      </c>
      <c r="P12" s="862">
        <f>R12*60/100</f>
        <v>0</v>
      </c>
      <c r="Q12" s="862">
        <f>R12*40/100</f>
        <v>0</v>
      </c>
      <c r="R12" s="862">
        <f>O12*0.25</f>
        <v>0</v>
      </c>
      <c r="S12" s="862">
        <f>C12+G12+K12+O12</f>
        <v>0</v>
      </c>
      <c r="T12" s="862">
        <f>D12+H12+L12+P12</f>
        <v>0</v>
      </c>
      <c r="U12" s="862">
        <f>E12+I12+M12+Q12</f>
        <v>0</v>
      </c>
      <c r="V12" s="862">
        <f>T12+U12</f>
        <v>0</v>
      </c>
    </row>
    <row r="13" spans="1:24" ht="20.25" customHeight="1">
      <c r="A13" s="893">
        <v>2</v>
      </c>
      <c r="B13" s="355" t="s">
        <v>876</v>
      </c>
      <c r="C13" s="862">
        <v>994</v>
      </c>
      <c r="D13" s="862">
        <f t="shared" ref="D13:D63" si="1">F13*60/100</f>
        <v>59.64</v>
      </c>
      <c r="E13" s="862">
        <f t="shared" ref="E13:E63" si="2">F13*40/100</f>
        <v>39.76</v>
      </c>
      <c r="F13" s="862">
        <f t="shared" si="0"/>
        <v>99.4</v>
      </c>
      <c r="G13" s="862">
        <v>273</v>
      </c>
      <c r="H13" s="862">
        <f t="shared" ref="H13:H63" si="3">J13*60/100</f>
        <v>24.569999999999997</v>
      </c>
      <c r="I13" s="862">
        <f t="shared" ref="I13:I63" si="4">J13*40/100</f>
        <v>16.38</v>
      </c>
      <c r="J13" s="862">
        <f t="shared" ref="J13:J63" si="5">G13*0.15</f>
        <v>40.949999999999996</v>
      </c>
      <c r="K13" s="862">
        <v>35</v>
      </c>
      <c r="L13" s="862">
        <f t="shared" ref="L13:L63" si="6">N13*60/100</f>
        <v>4.2</v>
      </c>
      <c r="M13" s="862">
        <f t="shared" ref="M13:M63" si="7">N13*40/100</f>
        <v>2.8</v>
      </c>
      <c r="N13" s="862">
        <f t="shared" ref="N13:N63" si="8">K13*0.2</f>
        <v>7</v>
      </c>
      <c r="O13" s="862">
        <v>10</v>
      </c>
      <c r="P13" s="862">
        <f t="shared" ref="P13:P63" si="9">R13*60/100</f>
        <v>1.5</v>
      </c>
      <c r="Q13" s="862">
        <f t="shared" ref="Q13:Q63" si="10">R13*40/100</f>
        <v>1</v>
      </c>
      <c r="R13" s="862">
        <f t="shared" ref="R13:R63" si="11">O13*0.25</f>
        <v>2.5</v>
      </c>
      <c r="S13" s="862">
        <f t="shared" ref="S13:U62" si="12">C13+G13+K13+O13</f>
        <v>1312</v>
      </c>
      <c r="T13" s="862">
        <f t="shared" si="12"/>
        <v>89.91</v>
      </c>
      <c r="U13" s="862">
        <f t="shared" si="12"/>
        <v>59.94</v>
      </c>
      <c r="V13" s="862">
        <f t="shared" ref="V13:V63" si="13">T13+U13</f>
        <v>149.85</v>
      </c>
    </row>
    <row r="14" spans="1:24" ht="20.25" customHeight="1">
      <c r="A14" s="893">
        <v>3</v>
      </c>
      <c r="B14" s="355" t="s">
        <v>1020</v>
      </c>
      <c r="C14" s="862">
        <v>0</v>
      </c>
      <c r="D14" s="862">
        <f t="shared" si="1"/>
        <v>0</v>
      </c>
      <c r="E14" s="862">
        <f t="shared" si="2"/>
        <v>0</v>
      </c>
      <c r="F14" s="862">
        <f t="shared" si="0"/>
        <v>0</v>
      </c>
      <c r="G14" s="862">
        <v>4</v>
      </c>
      <c r="H14" s="862">
        <f t="shared" si="3"/>
        <v>0.36</v>
      </c>
      <c r="I14" s="862">
        <f t="shared" si="4"/>
        <v>0.24</v>
      </c>
      <c r="J14" s="862">
        <f t="shared" si="5"/>
        <v>0.6</v>
      </c>
      <c r="K14" s="862">
        <v>0</v>
      </c>
      <c r="L14" s="862">
        <f t="shared" si="6"/>
        <v>0</v>
      </c>
      <c r="M14" s="862">
        <f t="shared" si="7"/>
        <v>0</v>
      </c>
      <c r="N14" s="862">
        <f t="shared" si="8"/>
        <v>0</v>
      </c>
      <c r="O14" s="862">
        <v>0</v>
      </c>
      <c r="P14" s="862">
        <f t="shared" si="9"/>
        <v>0</v>
      </c>
      <c r="Q14" s="862">
        <f t="shared" si="10"/>
        <v>0</v>
      </c>
      <c r="R14" s="862">
        <f t="shared" si="11"/>
        <v>0</v>
      </c>
      <c r="S14" s="862">
        <f t="shared" si="12"/>
        <v>4</v>
      </c>
      <c r="T14" s="862">
        <f t="shared" si="12"/>
        <v>0.36</v>
      </c>
      <c r="U14" s="862">
        <f t="shared" si="12"/>
        <v>0.24</v>
      </c>
      <c r="V14" s="862">
        <f t="shared" si="13"/>
        <v>0.6</v>
      </c>
    </row>
    <row r="15" spans="1:24" ht="20.25" customHeight="1">
      <c r="A15" s="893">
        <v>4</v>
      </c>
      <c r="B15" s="353" t="s">
        <v>878</v>
      </c>
      <c r="C15" s="862">
        <v>100</v>
      </c>
      <c r="D15" s="862">
        <f t="shared" si="1"/>
        <v>6</v>
      </c>
      <c r="E15" s="862">
        <f t="shared" si="2"/>
        <v>4</v>
      </c>
      <c r="F15" s="862">
        <f t="shared" si="0"/>
        <v>10</v>
      </c>
      <c r="G15" s="862">
        <v>222</v>
      </c>
      <c r="H15" s="862">
        <f t="shared" si="3"/>
        <v>19.979999999999997</v>
      </c>
      <c r="I15" s="862">
        <f t="shared" si="4"/>
        <v>13.32</v>
      </c>
      <c r="J15" s="862">
        <f t="shared" si="5"/>
        <v>33.299999999999997</v>
      </c>
      <c r="K15" s="862">
        <v>26</v>
      </c>
      <c r="L15" s="862">
        <f t="shared" si="6"/>
        <v>3.12</v>
      </c>
      <c r="M15" s="862">
        <f t="shared" si="7"/>
        <v>2.08</v>
      </c>
      <c r="N15" s="862">
        <f t="shared" si="8"/>
        <v>5.2</v>
      </c>
      <c r="O15" s="862">
        <v>5</v>
      </c>
      <c r="P15" s="862">
        <f t="shared" si="9"/>
        <v>0.75</v>
      </c>
      <c r="Q15" s="862">
        <f t="shared" si="10"/>
        <v>0.5</v>
      </c>
      <c r="R15" s="862">
        <f t="shared" si="11"/>
        <v>1.25</v>
      </c>
      <c r="S15" s="862">
        <f t="shared" si="12"/>
        <v>353</v>
      </c>
      <c r="T15" s="862">
        <f t="shared" si="12"/>
        <v>29.849999999999998</v>
      </c>
      <c r="U15" s="862">
        <f t="shared" si="12"/>
        <v>19.899999999999999</v>
      </c>
      <c r="V15" s="862">
        <f t="shared" si="13"/>
        <v>49.75</v>
      </c>
    </row>
    <row r="16" spans="1:24" ht="20.25" customHeight="1">
      <c r="A16" s="893">
        <v>5</v>
      </c>
      <c r="B16" s="353" t="s">
        <v>879</v>
      </c>
      <c r="C16" s="862">
        <v>0</v>
      </c>
      <c r="D16" s="862">
        <f t="shared" si="1"/>
        <v>0</v>
      </c>
      <c r="E16" s="862">
        <f t="shared" si="2"/>
        <v>0</v>
      </c>
      <c r="F16" s="862">
        <f t="shared" si="0"/>
        <v>0</v>
      </c>
      <c r="G16" s="862">
        <v>0</v>
      </c>
      <c r="H16" s="862">
        <f t="shared" si="3"/>
        <v>0</v>
      </c>
      <c r="I16" s="862">
        <f t="shared" si="4"/>
        <v>0</v>
      </c>
      <c r="J16" s="862">
        <f t="shared" si="5"/>
        <v>0</v>
      </c>
      <c r="K16" s="862">
        <v>0</v>
      </c>
      <c r="L16" s="862">
        <f t="shared" si="6"/>
        <v>0</v>
      </c>
      <c r="M16" s="862">
        <f t="shared" si="7"/>
        <v>0</v>
      </c>
      <c r="N16" s="862">
        <f t="shared" si="8"/>
        <v>0</v>
      </c>
      <c r="O16" s="862">
        <v>0</v>
      </c>
      <c r="P16" s="862">
        <f t="shared" si="9"/>
        <v>0</v>
      </c>
      <c r="Q16" s="862">
        <f t="shared" si="10"/>
        <v>0</v>
      </c>
      <c r="R16" s="862">
        <f t="shared" si="11"/>
        <v>0</v>
      </c>
      <c r="S16" s="862">
        <f t="shared" si="12"/>
        <v>0</v>
      </c>
      <c r="T16" s="862">
        <f t="shared" si="12"/>
        <v>0</v>
      </c>
      <c r="U16" s="862">
        <f t="shared" si="12"/>
        <v>0</v>
      </c>
      <c r="V16" s="862">
        <f t="shared" si="13"/>
        <v>0</v>
      </c>
    </row>
    <row r="17" spans="1:48" ht="20.25" customHeight="1">
      <c r="A17" s="893">
        <v>6</v>
      </c>
      <c r="B17" s="599" t="s">
        <v>880</v>
      </c>
      <c r="C17" s="862">
        <v>0</v>
      </c>
      <c r="D17" s="862">
        <f t="shared" si="1"/>
        <v>0</v>
      </c>
      <c r="E17" s="862">
        <f t="shared" si="2"/>
        <v>0</v>
      </c>
      <c r="F17" s="862">
        <f t="shared" si="0"/>
        <v>0</v>
      </c>
      <c r="G17" s="862">
        <v>0</v>
      </c>
      <c r="H17" s="862">
        <f t="shared" si="3"/>
        <v>0</v>
      </c>
      <c r="I17" s="862">
        <f t="shared" si="4"/>
        <v>0</v>
      </c>
      <c r="J17" s="862">
        <f t="shared" si="5"/>
        <v>0</v>
      </c>
      <c r="K17" s="862">
        <v>0</v>
      </c>
      <c r="L17" s="862">
        <f t="shared" si="6"/>
        <v>0</v>
      </c>
      <c r="M17" s="862">
        <f t="shared" si="7"/>
        <v>0</v>
      </c>
      <c r="N17" s="862">
        <f t="shared" si="8"/>
        <v>0</v>
      </c>
      <c r="O17" s="862">
        <v>0</v>
      </c>
      <c r="P17" s="862">
        <f t="shared" si="9"/>
        <v>0</v>
      </c>
      <c r="Q17" s="862">
        <f t="shared" si="10"/>
        <v>0</v>
      </c>
      <c r="R17" s="862">
        <f t="shared" si="11"/>
        <v>0</v>
      </c>
      <c r="S17" s="862">
        <f t="shared" si="12"/>
        <v>0</v>
      </c>
      <c r="T17" s="862">
        <f t="shared" si="12"/>
        <v>0</v>
      </c>
      <c r="U17" s="862">
        <f t="shared" si="12"/>
        <v>0</v>
      </c>
      <c r="V17" s="862">
        <f t="shared" si="13"/>
        <v>0</v>
      </c>
    </row>
    <row r="18" spans="1:48" ht="20.25" customHeight="1">
      <c r="A18" s="893">
        <v>7</v>
      </c>
      <c r="B18" s="599" t="s">
        <v>881</v>
      </c>
      <c r="C18" s="862">
        <v>504</v>
      </c>
      <c r="D18" s="862">
        <f t="shared" si="1"/>
        <v>30.240000000000006</v>
      </c>
      <c r="E18" s="862">
        <f t="shared" si="2"/>
        <v>20.160000000000004</v>
      </c>
      <c r="F18" s="862">
        <f t="shared" si="0"/>
        <v>50.400000000000006</v>
      </c>
      <c r="G18" s="862">
        <v>455</v>
      </c>
      <c r="H18" s="862">
        <f t="shared" si="3"/>
        <v>40.950000000000003</v>
      </c>
      <c r="I18" s="862">
        <f t="shared" si="4"/>
        <v>27.3</v>
      </c>
      <c r="J18" s="862">
        <f t="shared" si="5"/>
        <v>68.25</v>
      </c>
      <c r="K18" s="862">
        <v>20</v>
      </c>
      <c r="L18" s="862">
        <f t="shared" si="6"/>
        <v>2.4</v>
      </c>
      <c r="M18" s="862">
        <f t="shared" si="7"/>
        <v>1.6</v>
      </c>
      <c r="N18" s="862">
        <f t="shared" si="8"/>
        <v>4</v>
      </c>
      <c r="O18" s="862">
        <v>0</v>
      </c>
      <c r="P18" s="862">
        <f t="shared" si="9"/>
        <v>0</v>
      </c>
      <c r="Q18" s="862">
        <f t="shared" si="10"/>
        <v>0</v>
      </c>
      <c r="R18" s="862">
        <f t="shared" si="11"/>
        <v>0</v>
      </c>
      <c r="S18" s="862">
        <f t="shared" si="12"/>
        <v>979</v>
      </c>
      <c r="T18" s="862">
        <f t="shared" si="12"/>
        <v>73.590000000000018</v>
      </c>
      <c r="U18" s="862">
        <f t="shared" si="12"/>
        <v>49.060000000000009</v>
      </c>
      <c r="V18" s="862">
        <f t="shared" si="13"/>
        <v>122.65000000000003</v>
      </c>
    </row>
    <row r="19" spans="1:48" ht="20.25" customHeight="1">
      <c r="A19" s="893">
        <v>8</v>
      </c>
      <c r="B19" s="353" t="s">
        <v>1021</v>
      </c>
      <c r="C19" s="862">
        <v>686</v>
      </c>
      <c r="D19" s="862">
        <f t="shared" si="1"/>
        <v>41.160000000000011</v>
      </c>
      <c r="E19" s="862">
        <f t="shared" si="2"/>
        <v>27.440000000000005</v>
      </c>
      <c r="F19" s="862">
        <f t="shared" si="0"/>
        <v>68.600000000000009</v>
      </c>
      <c r="G19" s="862">
        <v>294</v>
      </c>
      <c r="H19" s="862">
        <f t="shared" si="3"/>
        <v>26.46</v>
      </c>
      <c r="I19" s="862">
        <f t="shared" si="4"/>
        <v>17.64</v>
      </c>
      <c r="J19" s="862">
        <f t="shared" si="5"/>
        <v>44.1</v>
      </c>
      <c r="K19" s="862">
        <v>196</v>
      </c>
      <c r="L19" s="862">
        <f t="shared" si="6"/>
        <v>23.52</v>
      </c>
      <c r="M19" s="862">
        <f t="shared" si="7"/>
        <v>15.68</v>
      </c>
      <c r="N19" s="862">
        <f t="shared" si="8"/>
        <v>39.200000000000003</v>
      </c>
      <c r="O19" s="862">
        <v>98</v>
      </c>
      <c r="P19" s="862">
        <f t="shared" si="9"/>
        <v>14.7</v>
      </c>
      <c r="Q19" s="862">
        <f t="shared" si="10"/>
        <v>9.8000000000000007</v>
      </c>
      <c r="R19" s="862">
        <f t="shared" si="11"/>
        <v>24.5</v>
      </c>
      <c r="S19" s="862">
        <f t="shared" si="12"/>
        <v>1274</v>
      </c>
      <c r="T19" s="862">
        <f t="shared" si="12"/>
        <v>105.84</v>
      </c>
      <c r="U19" s="862">
        <f t="shared" si="12"/>
        <v>70.56</v>
      </c>
      <c r="V19" s="862">
        <f t="shared" si="13"/>
        <v>176.4</v>
      </c>
    </row>
    <row r="20" spans="1:48" ht="20.25" customHeight="1">
      <c r="A20" s="893">
        <v>9</v>
      </c>
      <c r="B20" s="353" t="s">
        <v>883</v>
      </c>
      <c r="C20" s="862">
        <v>1110</v>
      </c>
      <c r="D20" s="862">
        <f t="shared" si="1"/>
        <v>66.599999999999994</v>
      </c>
      <c r="E20" s="862">
        <f t="shared" si="2"/>
        <v>44.4</v>
      </c>
      <c r="F20" s="862">
        <f t="shared" si="0"/>
        <v>111</v>
      </c>
      <c r="G20" s="862">
        <v>483</v>
      </c>
      <c r="H20" s="862">
        <f t="shared" si="3"/>
        <v>43.47</v>
      </c>
      <c r="I20" s="862">
        <f t="shared" si="4"/>
        <v>28.98</v>
      </c>
      <c r="J20" s="862">
        <f t="shared" si="5"/>
        <v>72.45</v>
      </c>
      <c r="K20" s="862">
        <v>91</v>
      </c>
      <c r="L20" s="862">
        <f t="shared" si="6"/>
        <v>10.92</v>
      </c>
      <c r="M20" s="862">
        <f t="shared" si="7"/>
        <v>7.28</v>
      </c>
      <c r="N20" s="862">
        <f t="shared" si="8"/>
        <v>18.2</v>
      </c>
      <c r="O20" s="862">
        <v>46</v>
      </c>
      <c r="P20" s="862">
        <f t="shared" si="9"/>
        <v>6.9</v>
      </c>
      <c r="Q20" s="862">
        <f t="shared" si="10"/>
        <v>4.5999999999999996</v>
      </c>
      <c r="R20" s="862">
        <f t="shared" si="11"/>
        <v>11.5</v>
      </c>
      <c r="S20" s="862">
        <f t="shared" si="12"/>
        <v>1730</v>
      </c>
      <c r="T20" s="862">
        <f t="shared" si="12"/>
        <v>127.89</v>
      </c>
      <c r="U20" s="862">
        <f t="shared" si="12"/>
        <v>85.259999999999991</v>
      </c>
      <c r="V20" s="862">
        <f t="shared" si="13"/>
        <v>213.14999999999998</v>
      </c>
      <c r="W20" s="881" t="s">
        <v>1114</v>
      </c>
    </row>
    <row r="21" spans="1:48" ht="20.25" customHeight="1">
      <c r="A21" s="893">
        <v>10</v>
      </c>
      <c r="B21" s="353" t="s">
        <v>884</v>
      </c>
      <c r="C21" s="862">
        <v>0</v>
      </c>
      <c r="D21" s="862">
        <f t="shared" si="1"/>
        <v>0</v>
      </c>
      <c r="E21" s="862">
        <f t="shared" si="2"/>
        <v>0</v>
      </c>
      <c r="F21" s="862">
        <f t="shared" si="0"/>
        <v>0</v>
      </c>
      <c r="G21" s="862">
        <v>0</v>
      </c>
      <c r="H21" s="862">
        <f t="shared" si="3"/>
        <v>0</v>
      </c>
      <c r="I21" s="862">
        <f t="shared" si="4"/>
        <v>0</v>
      </c>
      <c r="J21" s="862">
        <f t="shared" si="5"/>
        <v>0</v>
      </c>
      <c r="K21" s="862">
        <v>0</v>
      </c>
      <c r="L21" s="862">
        <f t="shared" si="6"/>
        <v>0</v>
      </c>
      <c r="M21" s="862">
        <f t="shared" si="7"/>
        <v>0</v>
      </c>
      <c r="N21" s="862">
        <f t="shared" si="8"/>
        <v>0</v>
      </c>
      <c r="O21" s="862">
        <v>0</v>
      </c>
      <c r="P21" s="862">
        <f t="shared" si="9"/>
        <v>0</v>
      </c>
      <c r="Q21" s="862">
        <f t="shared" si="10"/>
        <v>0</v>
      </c>
      <c r="R21" s="862">
        <f t="shared" si="11"/>
        <v>0</v>
      </c>
      <c r="S21" s="862">
        <f t="shared" si="12"/>
        <v>0</v>
      </c>
      <c r="T21" s="862">
        <f t="shared" si="12"/>
        <v>0</v>
      </c>
      <c r="U21" s="862">
        <f t="shared" si="12"/>
        <v>0</v>
      </c>
      <c r="V21" s="862">
        <f t="shared" si="13"/>
        <v>0</v>
      </c>
    </row>
    <row r="22" spans="1:48" ht="20.25" customHeight="1">
      <c r="A22" s="893">
        <v>11</v>
      </c>
      <c r="B22" s="599" t="s">
        <v>1022</v>
      </c>
      <c r="C22" s="862">
        <v>0</v>
      </c>
      <c r="D22" s="862">
        <f t="shared" si="1"/>
        <v>0</v>
      </c>
      <c r="E22" s="862">
        <f t="shared" si="2"/>
        <v>0</v>
      </c>
      <c r="F22" s="862">
        <f t="shared" si="0"/>
        <v>0</v>
      </c>
      <c r="G22" s="862">
        <v>0</v>
      </c>
      <c r="H22" s="862">
        <f t="shared" si="3"/>
        <v>0</v>
      </c>
      <c r="I22" s="862">
        <f t="shared" si="4"/>
        <v>0</v>
      </c>
      <c r="J22" s="862">
        <f t="shared" si="5"/>
        <v>0</v>
      </c>
      <c r="K22" s="862">
        <v>0</v>
      </c>
      <c r="L22" s="862">
        <f t="shared" si="6"/>
        <v>0</v>
      </c>
      <c r="M22" s="862">
        <f t="shared" si="7"/>
        <v>0</v>
      </c>
      <c r="N22" s="862">
        <f t="shared" si="8"/>
        <v>0</v>
      </c>
      <c r="O22" s="862">
        <v>0</v>
      </c>
      <c r="P22" s="862">
        <f t="shared" si="9"/>
        <v>0</v>
      </c>
      <c r="Q22" s="862">
        <f t="shared" si="10"/>
        <v>0</v>
      </c>
      <c r="R22" s="862">
        <f t="shared" si="11"/>
        <v>0</v>
      </c>
      <c r="S22" s="862">
        <f t="shared" si="12"/>
        <v>0</v>
      </c>
      <c r="T22" s="862">
        <f t="shared" si="12"/>
        <v>0</v>
      </c>
      <c r="U22" s="862">
        <f t="shared" si="12"/>
        <v>0</v>
      </c>
      <c r="V22" s="862">
        <f t="shared" si="13"/>
        <v>0</v>
      </c>
    </row>
    <row r="23" spans="1:48" ht="20.25" customHeight="1">
      <c r="A23" s="893">
        <v>12</v>
      </c>
      <c r="B23" s="353" t="s">
        <v>886</v>
      </c>
      <c r="C23" s="862">
        <v>537</v>
      </c>
      <c r="D23" s="862">
        <f t="shared" si="1"/>
        <v>32.22</v>
      </c>
      <c r="E23" s="862">
        <f t="shared" si="2"/>
        <v>21.48</v>
      </c>
      <c r="F23" s="862">
        <f t="shared" si="0"/>
        <v>53.7</v>
      </c>
      <c r="G23" s="862">
        <v>147</v>
      </c>
      <c r="H23" s="862">
        <f t="shared" si="3"/>
        <v>13.23</v>
      </c>
      <c r="I23" s="862">
        <f t="shared" si="4"/>
        <v>8.82</v>
      </c>
      <c r="J23" s="862">
        <f t="shared" si="5"/>
        <v>22.05</v>
      </c>
      <c r="K23" s="862">
        <v>1</v>
      </c>
      <c r="L23" s="862">
        <f t="shared" si="6"/>
        <v>0.12</v>
      </c>
      <c r="M23" s="862">
        <f t="shared" si="7"/>
        <v>0.08</v>
      </c>
      <c r="N23" s="862">
        <f t="shared" si="8"/>
        <v>0.2</v>
      </c>
      <c r="O23" s="862">
        <v>0</v>
      </c>
      <c r="P23" s="862">
        <f t="shared" si="9"/>
        <v>0</v>
      </c>
      <c r="Q23" s="862">
        <f t="shared" si="10"/>
        <v>0</v>
      </c>
      <c r="R23" s="862">
        <f t="shared" si="11"/>
        <v>0</v>
      </c>
      <c r="S23" s="862">
        <f t="shared" si="12"/>
        <v>685</v>
      </c>
      <c r="T23" s="862">
        <f t="shared" si="12"/>
        <v>45.57</v>
      </c>
      <c r="U23" s="862">
        <f t="shared" si="12"/>
        <v>30.38</v>
      </c>
      <c r="V23" s="862">
        <f t="shared" si="13"/>
        <v>75.95</v>
      </c>
    </row>
    <row r="24" spans="1:48" ht="20.25" customHeight="1">
      <c r="A24" s="893">
        <v>13</v>
      </c>
      <c r="B24" s="353" t="s">
        <v>887</v>
      </c>
      <c r="C24" s="862">
        <v>184</v>
      </c>
      <c r="D24" s="862">
        <f t="shared" si="1"/>
        <v>11.040000000000003</v>
      </c>
      <c r="E24" s="862">
        <f t="shared" si="2"/>
        <v>7.3600000000000012</v>
      </c>
      <c r="F24" s="862">
        <f t="shared" si="0"/>
        <v>18.400000000000002</v>
      </c>
      <c r="G24" s="862">
        <v>156</v>
      </c>
      <c r="H24" s="862">
        <f t="shared" si="3"/>
        <v>14.04</v>
      </c>
      <c r="I24" s="862">
        <f t="shared" si="4"/>
        <v>9.36</v>
      </c>
      <c r="J24" s="862">
        <f t="shared" si="5"/>
        <v>23.4</v>
      </c>
      <c r="K24" s="862">
        <v>79</v>
      </c>
      <c r="L24" s="862">
        <f t="shared" si="6"/>
        <v>9.48</v>
      </c>
      <c r="M24" s="862">
        <f t="shared" si="7"/>
        <v>6.32</v>
      </c>
      <c r="N24" s="862">
        <f t="shared" si="8"/>
        <v>15.8</v>
      </c>
      <c r="O24" s="862">
        <v>20</v>
      </c>
      <c r="P24" s="862">
        <f t="shared" si="9"/>
        <v>3</v>
      </c>
      <c r="Q24" s="862">
        <f t="shared" si="10"/>
        <v>2</v>
      </c>
      <c r="R24" s="862">
        <f t="shared" si="11"/>
        <v>5</v>
      </c>
      <c r="S24" s="862">
        <f t="shared" si="12"/>
        <v>439</v>
      </c>
      <c r="T24" s="862">
        <f t="shared" si="12"/>
        <v>37.56</v>
      </c>
      <c r="U24" s="862">
        <f t="shared" si="12"/>
        <v>25.04</v>
      </c>
      <c r="V24" s="862">
        <f t="shared" si="13"/>
        <v>62.6</v>
      </c>
      <c r="W24" s="881" t="s">
        <v>1114</v>
      </c>
    </row>
    <row r="25" spans="1:48" ht="20.25" customHeight="1">
      <c r="A25" s="893">
        <v>14</v>
      </c>
      <c r="B25" s="353" t="s">
        <v>1023</v>
      </c>
      <c r="C25" s="862">
        <v>5</v>
      </c>
      <c r="D25" s="862">
        <f t="shared" si="1"/>
        <v>0.3</v>
      </c>
      <c r="E25" s="862">
        <f t="shared" si="2"/>
        <v>0.2</v>
      </c>
      <c r="F25" s="862">
        <f t="shared" si="0"/>
        <v>0.5</v>
      </c>
      <c r="G25" s="862">
        <v>17</v>
      </c>
      <c r="H25" s="862">
        <f t="shared" si="3"/>
        <v>1.53</v>
      </c>
      <c r="I25" s="862">
        <f t="shared" si="4"/>
        <v>1.02</v>
      </c>
      <c r="J25" s="862">
        <f t="shared" si="5"/>
        <v>2.5499999999999998</v>
      </c>
      <c r="K25" s="862">
        <v>0</v>
      </c>
      <c r="L25" s="862">
        <f t="shared" si="6"/>
        <v>0</v>
      </c>
      <c r="M25" s="862">
        <f t="shared" si="7"/>
        <v>0</v>
      </c>
      <c r="N25" s="862">
        <f t="shared" si="8"/>
        <v>0</v>
      </c>
      <c r="O25" s="862">
        <v>0</v>
      </c>
      <c r="P25" s="862">
        <f t="shared" si="9"/>
        <v>0</v>
      </c>
      <c r="Q25" s="862">
        <f t="shared" si="10"/>
        <v>0</v>
      </c>
      <c r="R25" s="862">
        <f t="shared" si="11"/>
        <v>0</v>
      </c>
      <c r="S25" s="862">
        <f t="shared" si="12"/>
        <v>22</v>
      </c>
      <c r="T25" s="862">
        <f t="shared" si="12"/>
        <v>1.83</v>
      </c>
      <c r="U25" s="862">
        <f t="shared" si="12"/>
        <v>1.22</v>
      </c>
      <c r="V25" s="862">
        <f t="shared" si="13"/>
        <v>3.05</v>
      </c>
    </row>
    <row r="26" spans="1:48" s="862" customFormat="1" ht="20.25" customHeight="1">
      <c r="A26" s="893">
        <v>15</v>
      </c>
      <c r="B26" s="353" t="s">
        <v>889</v>
      </c>
      <c r="C26" s="862">
        <v>0</v>
      </c>
      <c r="D26" s="862">
        <f t="shared" si="1"/>
        <v>0</v>
      </c>
      <c r="E26" s="862">
        <f t="shared" si="2"/>
        <v>0</v>
      </c>
      <c r="F26" s="862">
        <f t="shared" si="0"/>
        <v>0</v>
      </c>
      <c r="G26" s="862">
        <v>0</v>
      </c>
      <c r="H26" s="862">
        <f t="shared" si="3"/>
        <v>0</v>
      </c>
      <c r="I26" s="862">
        <f t="shared" si="4"/>
        <v>0</v>
      </c>
      <c r="J26" s="862">
        <f t="shared" si="5"/>
        <v>0</v>
      </c>
      <c r="K26" s="862">
        <v>0</v>
      </c>
      <c r="L26" s="862">
        <f t="shared" si="6"/>
        <v>0</v>
      </c>
      <c r="M26" s="862">
        <f t="shared" si="7"/>
        <v>0</v>
      </c>
      <c r="N26" s="862">
        <f t="shared" si="8"/>
        <v>0</v>
      </c>
      <c r="O26" s="862">
        <v>0</v>
      </c>
      <c r="P26" s="862">
        <f t="shared" si="9"/>
        <v>0</v>
      </c>
      <c r="Q26" s="862">
        <f t="shared" si="10"/>
        <v>0</v>
      </c>
      <c r="R26" s="862">
        <f t="shared" si="11"/>
        <v>0</v>
      </c>
      <c r="S26" s="862">
        <f t="shared" si="12"/>
        <v>0</v>
      </c>
      <c r="T26" s="862">
        <f t="shared" si="12"/>
        <v>0</v>
      </c>
      <c r="U26" s="862">
        <f t="shared" si="12"/>
        <v>0</v>
      </c>
      <c r="V26" s="862">
        <f t="shared" si="13"/>
        <v>0</v>
      </c>
      <c r="W26" s="863"/>
      <c r="X26" s="863"/>
      <c r="Y26" s="863"/>
      <c r="Z26" s="863"/>
      <c r="AA26" s="863"/>
      <c r="AB26" s="863"/>
      <c r="AC26" s="863"/>
      <c r="AD26" s="863"/>
      <c r="AE26" s="863"/>
      <c r="AF26" s="863"/>
      <c r="AG26" s="863"/>
      <c r="AH26" s="863"/>
      <c r="AI26" s="863"/>
      <c r="AJ26" s="863"/>
      <c r="AK26" s="863"/>
      <c r="AL26" s="863"/>
      <c r="AM26" s="863"/>
      <c r="AN26" s="863"/>
      <c r="AO26" s="863"/>
      <c r="AP26" s="863"/>
      <c r="AQ26" s="863"/>
      <c r="AR26" s="863"/>
      <c r="AS26" s="863"/>
      <c r="AT26" s="863"/>
      <c r="AU26" s="863"/>
      <c r="AV26" s="863"/>
    </row>
    <row r="27" spans="1:48" ht="20.25" customHeight="1">
      <c r="A27" s="893">
        <v>16</v>
      </c>
      <c r="B27" s="353" t="s">
        <v>1024</v>
      </c>
      <c r="C27" s="862">
        <v>35</v>
      </c>
      <c r="D27" s="862">
        <f t="shared" si="1"/>
        <v>2.1</v>
      </c>
      <c r="E27" s="862">
        <f t="shared" si="2"/>
        <v>1.4</v>
      </c>
      <c r="F27" s="862">
        <f t="shared" si="0"/>
        <v>3.5</v>
      </c>
      <c r="G27" s="862">
        <v>75</v>
      </c>
      <c r="H27" s="862">
        <f t="shared" si="3"/>
        <v>6.75</v>
      </c>
      <c r="I27" s="862">
        <f t="shared" si="4"/>
        <v>4.5</v>
      </c>
      <c r="J27" s="862">
        <f t="shared" si="5"/>
        <v>11.25</v>
      </c>
      <c r="K27" s="862">
        <v>0</v>
      </c>
      <c r="L27" s="862">
        <f t="shared" si="6"/>
        <v>0</v>
      </c>
      <c r="M27" s="862">
        <f t="shared" si="7"/>
        <v>0</v>
      </c>
      <c r="N27" s="862">
        <f t="shared" si="8"/>
        <v>0</v>
      </c>
      <c r="O27" s="862">
        <v>0</v>
      </c>
      <c r="P27" s="862">
        <f t="shared" si="9"/>
        <v>0</v>
      </c>
      <c r="Q27" s="862">
        <f t="shared" si="10"/>
        <v>0</v>
      </c>
      <c r="R27" s="862">
        <f t="shared" si="11"/>
        <v>0</v>
      </c>
      <c r="S27" s="862">
        <f t="shared" si="12"/>
        <v>110</v>
      </c>
      <c r="T27" s="862">
        <f t="shared" si="12"/>
        <v>8.85</v>
      </c>
      <c r="U27" s="862">
        <f t="shared" si="12"/>
        <v>5.9</v>
      </c>
      <c r="V27" s="862">
        <f t="shared" si="13"/>
        <v>14.75</v>
      </c>
    </row>
    <row r="28" spans="1:48" ht="20.25" customHeight="1">
      <c r="A28" s="893">
        <v>17</v>
      </c>
      <c r="B28" s="353" t="s">
        <v>891</v>
      </c>
      <c r="C28" s="862">
        <v>633</v>
      </c>
      <c r="D28" s="862">
        <f t="shared" si="1"/>
        <v>37.980000000000004</v>
      </c>
      <c r="E28" s="862">
        <f t="shared" si="2"/>
        <v>25.32</v>
      </c>
      <c r="F28" s="862">
        <f t="shared" si="0"/>
        <v>63.300000000000004</v>
      </c>
      <c r="G28" s="862">
        <v>579</v>
      </c>
      <c r="H28" s="862">
        <f t="shared" si="3"/>
        <v>52.11</v>
      </c>
      <c r="I28" s="862">
        <f t="shared" si="4"/>
        <v>34.74</v>
      </c>
      <c r="J28" s="862">
        <f t="shared" si="5"/>
        <v>86.85</v>
      </c>
      <c r="K28" s="862">
        <v>48</v>
      </c>
      <c r="L28" s="862">
        <f t="shared" si="6"/>
        <v>5.7600000000000016</v>
      </c>
      <c r="M28" s="862">
        <f t="shared" si="7"/>
        <v>3.8400000000000007</v>
      </c>
      <c r="N28" s="862">
        <f t="shared" si="8"/>
        <v>9.6000000000000014</v>
      </c>
      <c r="O28" s="862">
        <v>5</v>
      </c>
      <c r="P28" s="862">
        <f t="shared" si="9"/>
        <v>0.75</v>
      </c>
      <c r="Q28" s="862">
        <f t="shared" si="10"/>
        <v>0.5</v>
      </c>
      <c r="R28" s="862">
        <f t="shared" si="11"/>
        <v>1.25</v>
      </c>
      <c r="S28" s="862">
        <f t="shared" si="12"/>
        <v>1265</v>
      </c>
      <c r="T28" s="862">
        <f t="shared" si="12"/>
        <v>96.600000000000009</v>
      </c>
      <c r="U28" s="862">
        <f t="shared" si="12"/>
        <v>64.400000000000006</v>
      </c>
      <c r="V28" s="862">
        <f t="shared" si="13"/>
        <v>161</v>
      </c>
    </row>
    <row r="29" spans="1:48" ht="20.25" customHeight="1">
      <c r="A29" s="893">
        <v>18</v>
      </c>
      <c r="B29" s="613" t="s">
        <v>892</v>
      </c>
      <c r="C29" s="862">
        <v>1048</v>
      </c>
      <c r="D29" s="862">
        <f t="shared" si="1"/>
        <v>62.88000000000001</v>
      </c>
      <c r="E29" s="862">
        <f t="shared" si="2"/>
        <v>41.92</v>
      </c>
      <c r="F29" s="862">
        <f t="shared" si="0"/>
        <v>104.80000000000001</v>
      </c>
      <c r="G29" s="862">
        <v>495</v>
      </c>
      <c r="H29" s="862">
        <f t="shared" si="3"/>
        <v>44.55</v>
      </c>
      <c r="I29" s="862">
        <f t="shared" si="4"/>
        <v>29.7</v>
      </c>
      <c r="J29" s="862">
        <f t="shared" si="5"/>
        <v>74.25</v>
      </c>
      <c r="K29" s="862">
        <v>30</v>
      </c>
      <c r="L29" s="862">
        <f t="shared" si="6"/>
        <v>3.6</v>
      </c>
      <c r="M29" s="862">
        <f t="shared" si="7"/>
        <v>2.4</v>
      </c>
      <c r="N29" s="862">
        <f t="shared" si="8"/>
        <v>6</v>
      </c>
      <c r="O29" s="862">
        <v>5</v>
      </c>
      <c r="P29" s="862">
        <f t="shared" si="9"/>
        <v>0.75</v>
      </c>
      <c r="Q29" s="862">
        <f t="shared" si="10"/>
        <v>0.5</v>
      </c>
      <c r="R29" s="862">
        <f t="shared" si="11"/>
        <v>1.25</v>
      </c>
      <c r="S29" s="862">
        <f t="shared" si="12"/>
        <v>1578</v>
      </c>
      <c r="T29" s="862">
        <f t="shared" si="12"/>
        <v>111.78</v>
      </c>
      <c r="U29" s="862">
        <f t="shared" si="12"/>
        <v>74.52000000000001</v>
      </c>
      <c r="V29" s="862">
        <f t="shared" si="13"/>
        <v>186.3</v>
      </c>
    </row>
    <row r="30" spans="1:48" ht="20.25" customHeight="1">
      <c r="A30" s="893">
        <v>19</v>
      </c>
      <c r="B30" s="614" t="s">
        <v>893</v>
      </c>
      <c r="C30" s="862">
        <v>145</v>
      </c>
      <c r="D30" s="862">
        <f t="shared" si="1"/>
        <v>8.6999999999999993</v>
      </c>
      <c r="E30" s="862">
        <f t="shared" si="2"/>
        <v>5.8</v>
      </c>
      <c r="F30" s="862">
        <f t="shared" si="0"/>
        <v>14.5</v>
      </c>
      <c r="G30" s="862">
        <v>125</v>
      </c>
      <c r="H30" s="862">
        <f t="shared" si="3"/>
        <v>11.25</v>
      </c>
      <c r="I30" s="862">
        <f t="shared" si="4"/>
        <v>7.5</v>
      </c>
      <c r="J30" s="862">
        <f t="shared" si="5"/>
        <v>18.75</v>
      </c>
      <c r="K30" s="862">
        <v>17</v>
      </c>
      <c r="L30" s="862">
        <f t="shared" si="6"/>
        <v>2.0400000000000005</v>
      </c>
      <c r="M30" s="862">
        <f t="shared" si="7"/>
        <v>1.36</v>
      </c>
      <c r="N30" s="862">
        <f t="shared" si="8"/>
        <v>3.4000000000000004</v>
      </c>
      <c r="O30" s="862">
        <v>0</v>
      </c>
      <c r="P30" s="862">
        <f t="shared" si="9"/>
        <v>0</v>
      </c>
      <c r="Q30" s="862">
        <f t="shared" si="10"/>
        <v>0</v>
      </c>
      <c r="R30" s="862">
        <f t="shared" si="11"/>
        <v>0</v>
      </c>
      <c r="S30" s="862">
        <f t="shared" si="12"/>
        <v>287</v>
      </c>
      <c r="T30" s="862">
        <f t="shared" si="12"/>
        <v>21.99</v>
      </c>
      <c r="U30" s="862">
        <f t="shared" si="12"/>
        <v>14.66</v>
      </c>
      <c r="V30" s="862">
        <f t="shared" si="13"/>
        <v>36.65</v>
      </c>
    </row>
    <row r="31" spans="1:48" ht="20.25" customHeight="1">
      <c r="A31" s="893">
        <v>20</v>
      </c>
      <c r="B31" s="615" t="s">
        <v>894</v>
      </c>
      <c r="C31" s="862">
        <v>0</v>
      </c>
      <c r="D31" s="862">
        <f t="shared" si="1"/>
        <v>0</v>
      </c>
      <c r="E31" s="862">
        <f t="shared" si="2"/>
        <v>0</v>
      </c>
      <c r="F31" s="862">
        <f t="shared" si="0"/>
        <v>0</v>
      </c>
      <c r="G31" s="862">
        <v>0</v>
      </c>
      <c r="H31" s="862">
        <f t="shared" si="3"/>
        <v>0</v>
      </c>
      <c r="I31" s="862">
        <f t="shared" si="4"/>
        <v>0</v>
      </c>
      <c r="J31" s="862">
        <f t="shared" si="5"/>
        <v>0</v>
      </c>
      <c r="K31" s="862">
        <v>0</v>
      </c>
      <c r="L31" s="862">
        <f t="shared" si="6"/>
        <v>0</v>
      </c>
      <c r="M31" s="862">
        <f t="shared" si="7"/>
        <v>0</v>
      </c>
      <c r="N31" s="862">
        <f t="shared" si="8"/>
        <v>0</v>
      </c>
      <c r="O31" s="862">
        <v>0</v>
      </c>
      <c r="P31" s="862">
        <f t="shared" si="9"/>
        <v>0</v>
      </c>
      <c r="Q31" s="862">
        <f t="shared" si="10"/>
        <v>0</v>
      </c>
      <c r="R31" s="862">
        <f t="shared" si="11"/>
        <v>0</v>
      </c>
      <c r="S31" s="862">
        <f t="shared" si="12"/>
        <v>0</v>
      </c>
      <c r="T31" s="862">
        <f t="shared" si="12"/>
        <v>0</v>
      </c>
      <c r="U31" s="862">
        <f t="shared" si="12"/>
        <v>0</v>
      </c>
      <c r="V31" s="862">
        <f t="shared" si="13"/>
        <v>0</v>
      </c>
    </row>
    <row r="32" spans="1:48" ht="20.25" customHeight="1">
      <c r="A32" s="893">
        <v>21</v>
      </c>
      <c r="B32" s="615" t="s">
        <v>1025</v>
      </c>
      <c r="C32" s="862">
        <v>0</v>
      </c>
      <c r="D32" s="862">
        <f t="shared" si="1"/>
        <v>0</v>
      </c>
      <c r="E32" s="862">
        <f t="shared" si="2"/>
        <v>0</v>
      </c>
      <c r="F32" s="862">
        <f t="shared" si="0"/>
        <v>0</v>
      </c>
      <c r="G32" s="862">
        <v>0</v>
      </c>
      <c r="H32" s="862">
        <f t="shared" si="3"/>
        <v>0</v>
      </c>
      <c r="I32" s="862">
        <f t="shared" si="4"/>
        <v>0</v>
      </c>
      <c r="J32" s="862">
        <f t="shared" si="5"/>
        <v>0</v>
      </c>
      <c r="K32" s="862">
        <v>0</v>
      </c>
      <c r="L32" s="862">
        <f t="shared" si="6"/>
        <v>0</v>
      </c>
      <c r="M32" s="862">
        <f t="shared" si="7"/>
        <v>0</v>
      </c>
      <c r="N32" s="862">
        <f t="shared" si="8"/>
        <v>0</v>
      </c>
      <c r="O32" s="862">
        <v>0</v>
      </c>
      <c r="P32" s="862">
        <f t="shared" si="9"/>
        <v>0</v>
      </c>
      <c r="Q32" s="862">
        <f t="shared" si="10"/>
        <v>0</v>
      </c>
      <c r="R32" s="862">
        <f t="shared" si="11"/>
        <v>0</v>
      </c>
      <c r="S32" s="862">
        <f t="shared" si="12"/>
        <v>0</v>
      </c>
      <c r="T32" s="862">
        <f t="shared" si="12"/>
        <v>0</v>
      </c>
      <c r="U32" s="862">
        <f t="shared" si="12"/>
        <v>0</v>
      </c>
      <c r="V32" s="862">
        <f t="shared" si="13"/>
        <v>0</v>
      </c>
    </row>
    <row r="33" spans="1:23" ht="20.25" customHeight="1">
      <c r="A33" s="893">
        <v>22</v>
      </c>
      <c r="B33" s="615" t="s">
        <v>896</v>
      </c>
      <c r="C33" s="862">
        <v>0</v>
      </c>
      <c r="D33" s="862">
        <f t="shared" si="1"/>
        <v>0</v>
      </c>
      <c r="E33" s="862">
        <f t="shared" si="2"/>
        <v>0</v>
      </c>
      <c r="F33" s="862">
        <f t="shared" si="0"/>
        <v>0</v>
      </c>
      <c r="G33" s="862">
        <v>0</v>
      </c>
      <c r="H33" s="862">
        <f t="shared" si="3"/>
        <v>0</v>
      </c>
      <c r="I33" s="862">
        <f t="shared" si="4"/>
        <v>0</v>
      </c>
      <c r="J33" s="862">
        <f t="shared" si="5"/>
        <v>0</v>
      </c>
      <c r="K33" s="862">
        <v>0</v>
      </c>
      <c r="L33" s="862">
        <f t="shared" si="6"/>
        <v>0</v>
      </c>
      <c r="M33" s="862">
        <f t="shared" si="7"/>
        <v>0</v>
      </c>
      <c r="N33" s="862">
        <f t="shared" si="8"/>
        <v>0</v>
      </c>
      <c r="O33" s="862">
        <v>0</v>
      </c>
      <c r="P33" s="862">
        <f t="shared" si="9"/>
        <v>0</v>
      </c>
      <c r="Q33" s="862">
        <f t="shared" si="10"/>
        <v>0</v>
      </c>
      <c r="R33" s="862">
        <f t="shared" si="11"/>
        <v>0</v>
      </c>
      <c r="S33" s="862">
        <f t="shared" si="12"/>
        <v>0</v>
      </c>
      <c r="T33" s="862">
        <f t="shared" si="12"/>
        <v>0</v>
      </c>
      <c r="U33" s="862">
        <f t="shared" si="12"/>
        <v>0</v>
      </c>
      <c r="V33" s="862">
        <f t="shared" si="13"/>
        <v>0</v>
      </c>
    </row>
    <row r="34" spans="1:23" ht="20.25" customHeight="1">
      <c r="A34" s="893">
        <v>23</v>
      </c>
      <c r="B34" s="615" t="s">
        <v>1026</v>
      </c>
      <c r="C34" s="862">
        <v>0</v>
      </c>
      <c r="D34" s="862">
        <f t="shared" si="1"/>
        <v>0</v>
      </c>
      <c r="E34" s="862">
        <f t="shared" si="2"/>
        <v>0</v>
      </c>
      <c r="F34" s="862">
        <f t="shared" si="0"/>
        <v>0</v>
      </c>
      <c r="G34" s="862">
        <v>0</v>
      </c>
      <c r="H34" s="862">
        <f t="shared" si="3"/>
        <v>0</v>
      </c>
      <c r="I34" s="862">
        <f t="shared" si="4"/>
        <v>0</v>
      </c>
      <c r="J34" s="862">
        <f t="shared" si="5"/>
        <v>0</v>
      </c>
      <c r="K34" s="862">
        <v>0</v>
      </c>
      <c r="L34" s="862">
        <f t="shared" si="6"/>
        <v>0</v>
      </c>
      <c r="M34" s="862">
        <f t="shared" si="7"/>
        <v>0</v>
      </c>
      <c r="N34" s="862">
        <f t="shared" si="8"/>
        <v>0</v>
      </c>
      <c r="O34" s="862">
        <v>0</v>
      </c>
      <c r="P34" s="862">
        <f t="shared" si="9"/>
        <v>0</v>
      </c>
      <c r="Q34" s="862">
        <f t="shared" si="10"/>
        <v>0</v>
      </c>
      <c r="R34" s="862">
        <f t="shared" si="11"/>
        <v>0</v>
      </c>
      <c r="S34" s="862">
        <f t="shared" si="12"/>
        <v>0</v>
      </c>
      <c r="T34" s="862">
        <f t="shared" si="12"/>
        <v>0</v>
      </c>
      <c r="U34" s="862">
        <f t="shared" si="12"/>
        <v>0</v>
      </c>
      <c r="V34" s="862">
        <f t="shared" si="13"/>
        <v>0</v>
      </c>
    </row>
    <row r="35" spans="1:23" ht="20.25" customHeight="1">
      <c r="A35" s="893">
        <v>24</v>
      </c>
      <c r="B35" s="615" t="s">
        <v>898</v>
      </c>
      <c r="C35" s="862">
        <v>17</v>
      </c>
      <c r="D35" s="862">
        <f t="shared" si="1"/>
        <v>1.0200000000000002</v>
      </c>
      <c r="E35" s="862">
        <f t="shared" si="2"/>
        <v>0.68</v>
      </c>
      <c r="F35" s="862">
        <f t="shared" si="0"/>
        <v>1.7000000000000002</v>
      </c>
      <c r="G35" s="862">
        <v>15</v>
      </c>
      <c r="H35" s="862">
        <f t="shared" si="3"/>
        <v>1.35</v>
      </c>
      <c r="I35" s="862">
        <f t="shared" si="4"/>
        <v>0.9</v>
      </c>
      <c r="J35" s="862">
        <f t="shared" si="5"/>
        <v>2.25</v>
      </c>
      <c r="K35" s="862">
        <v>11</v>
      </c>
      <c r="L35" s="862">
        <f t="shared" si="6"/>
        <v>1.32</v>
      </c>
      <c r="M35" s="862">
        <f t="shared" si="7"/>
        <v>0.88</v>
      </c>
      <c r="N35" s="862">
        <f t="shared" si="8"/>
        <v>2.2000000000000002</v>
      </c>
      <c r="O35" s="862">
        <v>12</v>
      </c>
      <c r="P35" s="862">
        <f t="shared" si="9"/>
        <v>1.8</v>
      </c>
      <c r="Q35" s="862">
        <f t="shared" si="10"/>
        <v>1.2</v>
      </c>
      <c r="R35" s="862">
        <f t="shared" si="11"/>
        <v>3</v>
      </c>
      <c r="S35" s="862">
        <f t="shared" si="12"/>
        <v>55</v>
      </c>
      <c r="T35" s="862">
        <f t="shared" si="12"/>
        <v>5.49</v>
      </c>
      <c r="U35" s="862">
        <f t="shared" si="12"/>
        <v>3.66</v>
      </c>
      <c r="V35" s="862">
        <f t="shared" si="13"/>
        <v>9.15</v>
      </c>
      <c r="W35" s="881" t="s">
        <v>1119</v>
      </c>
    </row>
    <row r="36" spans="1:23" ht="20.25" customHeight="1">
      <c r="A36" s="893">
        <v>25</v>
      </c>
      <c r="B36" s="615" t="s">
        <v>899</v>
      </c>
      <c r="C36" s="862">
        <v>0</v>
      </c>
      <c r="D36" s="862">
        <f t="shared" si="1"/>
        <v>0</v>
      </c>
      <c r="E36" s="862">
        <f t="shared" si="2"/>
        <v>0</v>
      </c>
      <c r="F36" s="862">
        <f t="shared" si="0"/>
        <v>0</v>
      </c>
      <c r="G36" s="862">
        <v>0</v>
      </c>
      <c r="H36" s="862">
        <f t="shared" si="3"/>
        <v>0</v>
      </c>
      <c r="I36" s="862">
        <f t="shared" si="4"/>
        <v>0</v>
      </c>
      <c r="J36" s="862">
        <f t="shared" si="5"/>
        <v>0</v>
      </c>
      <c r="K36" s="862">
        <v>0</v>
      </c>
      <c r="L36" s="862">
        <f t="shared" si="6"/>
        <v>0</v>
      </c>
      <c r="M36" s="862">
        <f t="shared" si="7"/>
        <v>0</v>
      </c>
      <c r="N36" s="862">
        <f t="shared" si="8"/>
        <v>0</v>
      </c>
      <c r="O36" s="862">
        <v>0</v>
      </c>
      <c r="P36" s="862">
        <f t="shared" si="9"/>
        <v>0</v>
      </c>
      <c r="Q36" s="862">
        <f t="shared" si="10"/>
        <v>0</v>
      </c>
      <c r="R36" s="862">
        <f t="shared" si="11"/>
        <v>0</v>
      </c>
      <c r="S36" s="862">
        <f t="shared" si="12"/>
        <v>0</v>
      </c>
      <c r="T36" s="862">
        <f t="shared" si="12"/>
        <v>0</v>
      </c>
      <c r="U36" s="862">
        <f t="shared" si="12"/>
        <v>0</v>
      </c>
      <c r="V36" s="862">
        <f t="shared" si="13"/>
        <v>0</v>
      </c>
    </row>
    <row r="37" spans="1:23" ht="20.25" customHeight="1">
      <c r="A37" s="893">
        <v>26</v>
      </c>
      <c r="B37" s="615" t="s">
        <v>900</v>
      </c>
      <c r="C37" s="862">
        <v>0</v>
      </c>
      <c r="D37" s="862">
        <f t="shared" si="1"/>
        <v>0</v>
      </c>
      <c r="E37" s="862">
        <f t="shared" si="2"/>
        <v>0</v>
      </c>
      <c r="F37" s="862">
        <f t="shared" si="0"/>
        <v>0</v>
      </c>
      <c r="G37" s="862">
        <v>0</v>
      </c>
      <c r="H37" s="862">
        <f t="shared" si="3"/>
        <v>0</v>
      </c>
      <c r="I37" s="862">
        <f t="shared" si="4"/>
        <v>0</v>
      </c>
      <c r="J37" s="862">
        <f t="shared" si="5"/>
        <v>0</v>
      </c>
      <c r="K37" s="862">
        <v>0</v>
      </c>
      <c r="L37" s="862">
        <f t="shared" si="6"/>
        <v>0</v>
      </c>
      <c r="M37" s="862">
        <f t="shared" si="7"/>
        <v>0</v>
      </c>
      <c r="N37" s="862">
        <f t="shared" si="8"/>
        <v>0</v>
      </c>
      <c r="O37" s="862">
        <v>0</v>
      </c>
      <c r="P37" s="862">
        <f t="shared" si="9"/>
        <v>0</v>
      </c>
      <c r="Q37" s="862">
        <f t="shared" si="10"/>
        <v>0</v>
      </c>
      <c r="R37" s="862">
        <f t="shared" si="11"/>
        <v>0</v>
      </c>
      <c r="S37" s="862">
        <f t="shared" si="12"/>
        <v>0</v>
      </c>
      <c r="T37" s="862">
        <f t="shared" si="12"/>
        <v>0</v>
      </c>
      <c r="U37" s="862">
        <f t="shared" si="12"/>
        <v>0</v>
      </c>
      <c r="V37" s="862">
        <f t="shared" si="13"/>
        <v>0</v>
      </c>
    </row>
    <row r="38" spans="1:23" ht="20.25" customHeight="1">
      <c r="A38" s="893">
        <v>27</v>
      </c>
      <c r="B38" s="616" t="s">
        <v>901</v>
      </c>
      <c r="C38" s="897">
        <v>1902</v>
      </c>
      <c r="D38" s="862">
        <f t="shared" si="1"/>
        <v>114.12000000000002</v>
      </c>
      <c r="E38" s="862">
        <f t="shared" si="2"/>
        <v>76.080000000000013</v>
      </c>
      <c r="F38" s="862">
        <f t="shared" si="0"/>
        <v>190.20000000000002</v>
      </c>
      <c r="G38" s="897">
        <v>1261</v>
      </c>
      <c r="H38" s="862">
        <f t="shared" si="3"/>
        <v>113.49</v>
      </c>
      <c r="I38" s="862">
        <f t="shared" si="4"/>
        <v>75.66</v>
      </c>
      <c r="J38" s="862">
        <f t="shared" si="5"/>
        <v>189.15</v>
      </c>
      <c r="K38" s="897">
        <v>91</v>
      </c>
      <c r="L38" s="862">
        <f t="shared" si="6"/>
        <v>10.92</v>
      </c>
      <c r="M38" s="862">
        <f t="shared" si="7"/>
        <v>7.28</v>
      </c>
      <c r="N38" s="862">
        <f t="shared" si="8"/>
        <v>18.2</v>
      </c>
      <c r="O38" s="897">
        <v>14</v>
      </c>
      <c r="P38" s="862">
        <f t="shared" si="9"/>
        <v>2.1</v>
      </c>
      <c r="Q38" s="862">
        <f t="shared" si="10"/>
        <v>1.4</v>
      </c>
      <c r="R38" s="862">
        <f t="shared" si="11"/>
        <v>3.5</v>
      </c>
      <c r="S38" s="862">
        <f t="shared" si="12"/>
        <v>3268</v>
      </c>
      <c r="T38" s="862">
        <f t="shared" si="12"/>
        <v>240.63</v>
      </c>
      <c r="U38" s="862">
        <f t="shared" si="12"/>
        <v>160.42000000000002</v>
      </c>
      <c r="V38" s="862">
        <f t="shared" si="13"/>
        <v>401.05</v>
      </c>
    </row>
    <row r="39" spans="1:23" ht="20.25" customHeight="1">
      <c r="A39" s="893">
        <v>28</v>
      </c>
      <c r="B39" s="615" t="s">
        <v>902</v>
      </c>
      <c r="C39" s="862">
        <v>1354</v>
      </c>
      <c r="D39" s="862">
        <f t="shared" si="1"/>
        <v>81.239999999999995</v>
      </c>
      <c r="E39" s="862">
        <f t="shared" si="2"/>
        <v>54.16</v>
      </c>
      <c r="F39" s="862">
        <f t="shared" si="0"/>
        <v>135.4</v>
      </c>
      <c r="G39" s="862">
        <v>1208</v>
      </c>
      <c r="H39" s="862">
        <f t="shared" si="3"/>
        <v>108.72</v>
      </c>
      <c r="I39" s="862">
        <f t="shared" si="4"/>
        <v>72.48</v>
      </c>
      <c r="J39" s="862">
        <f t="shared" si="5"/>
        <v>181.2</v>
      </c>
      <c r="K39" s="862">
        <v>133</v>
      </c>
      <c r="L39" s="862">
        <f t="shared" si="6"/>
        <v>15.96</v>
      </c>
      <c r="M39" s="862">
        <f t="shared" si="7"/>
        <v>10.64</v>
      </c>
      <c r="N39" s="862">
        <f t="shared" si="8"/>
        <v>26.6</v>
      </c>
      <c r="O39" s="862">
        <v>9</v>
      </c>
      <c r="P39" s="862">
        <f t="shared" si="9"/>
        <v>1.35</v>
      </c>
      <c r="Q39" s="862">
        <f t="shared" si="10"/>
        <v>0.9</v>
      </c>
      <c r="R39" s="862">
        <f t="shared" si="11"/>
        <v>2.25</v>
      </c>
      <c r="S39" s="862">
        <f t="shared" si="12"/>
        <v>2704</v>
      </c>
      <c r="T39" s="862">
        <f t="shared" si="12"/>
        <v>207.26999999999998</v>
      </c>
      <c r="U39" s="862">
        <f t="shared" si="12"/>
        <v>138.18</v>
      </c>
      <c r="V39" s="862">
        <f t="shared" si="13"/>
        <v>345.45</v>
      </c>
    </row>
    <row r="40" spans="1:23" ht="20.25" customHeight="1">
      <c r="A40" s="893">
        <v>29</v>
      </c>
      <c r="B40" s="615" t="s">
        <v>1027</v>
      </c>
      <c r="C40" s="897">
        <v>136</v>
      </c>
      <c r="D40" s="862">
        <f t="shared" si="1"/>
        <v>8.1600000000000019</v>
      </c>
      <c r="E40" s="862">
        <f t="shared" si="2"/>
        <v>5.44</v>
      </c>
      <c r="F40" s="862">
        <f t="shared" si="0"/>
        <v>13.600000000000001</v>
      </c>
      <c r="G40" s="897">
        <v>82</v>
      </c>
      <c r="H40" s="862">
        <f t="shared" si="3"/>
        <v>7.379999999999999</v>
      </c>
      <c r="I40" s="862">
        <f t="shared" si="4"/>
        <v>4.919999999999999</v>
      </c>
      <c r="J40" s="862">
        <f t="shared" si="5"/>
        <v>12.299999999999999</v>
      </c>
      <c r="K40" s="897">
        <v>9</v>
      </c>
      <c r="L40" s="862">
        <f t="shared" si="6"/>
        <v>1.08</v>
      </c>
      <c r="M40" s="862">
        <f t="shared" si="7"/>
        <v>0.72</v>
      </c>
      <c r="N40" s="862">
        <f t="shared" si="8"/>
        <v>1.8</v>
      </c>
      <c r="O40" s="897">
        <v>1</v>
      </c>
      <c r="P40" s="862">
        <f t="shared" si="9"/>
        <v>0.15</v>
      </c>
      <c r="Q40" s="862">
        <f t="shared" si="10"/>
        <v>0.1</v>
      </c>
      <c r="R40" s="862">
        <f t="shared" si="11"/>
        <v>0.25</v>
      </c>
      <c r="S40" s="862">
        <f t="shared" si="12"/>
        <v>228</v>
      </c>
      <c r="T40" s="862">
        <f t="shared" si="12"/>
        <v>16.77</v>
      </c>
      <c r="U40" s="862">
        <f t="shared" si="12"/>
        <v>11.18</v>
      </c>
      <c r="V40" s="862">
        <f t="shared" si="13"/>
        <v>27.95</v>
      </c>
      <c r="W40" s="881" t="s">
        <v>1114</v>
      </c>
    </row>
    <row r="41" spans="1:23" ht="20.25" customHeight="1">
      <c r="A41" s="893">
        <v>30</v>
      </c>
      <c r="B41" s="615" t="s">
        <v>904</v>
      </c>
      <c r="C41" s="897">
        <v>1016</v>
      </c>
      <c r="D41" s="862">
        <f t="shared" si="1"/>
        <v>60.960000000000008</v>
      </c>
      <c r="E41" s="862">
        <f t="shared" si="2"/>
        <v>40.640000000000008</v>
      </c>
      <c r="F41" s="862">
        <f t="shared" si="0"/>
        <v>101.60000000000001</v>
      </c>
      <c r="G41" s="897">
        <v>1223</v>
      </c>
      <c r="H41" s="862">
        <f t="shared" si="3"/>
        <v>110.07</v>
      </c>
      <c r="I41" s="862">
        <f t="shared" si="4"/>
        <v>73.38</v>
      </c>
      <c r="J41" s="862">
        <f t="shared" si="5"/>
        <v>183.45</v>
      </c>
      <c r="K41" s="897">
        <v>262</v>
      </c>
      <c r="L41" s="862">
        <f t="shared" si="6"/>
        <v>31.440000000000005</v>
      </c>
      <c r="M41" s="862">
        <f t="shared" si="7"/>
        <v>20.96</v>
      </c>
      <c r="N41" s="862">
        <f t="shared" si="8"/>
        <v>52.400000000000006</v>
      </c>
      <c r="O41" s="897">
        <v>61</v>
      </c>
      <c r="P41" s="862">
        <f t="shared" si="9"/>
        <v>9.15</v>
      </c>
      <c r="Q41" s="862">
        <f t="shared" si="10"/>
        <v>6.1</v>
      </c>
      <c r="R41" s="862">
        <f t="shared" si="11"/>
        <v>15.25</v>
      </c>
      <c r="S41" s="862">
        <f t="shared" si="12"/>
        <v>2562</v>
      </c>
      <c r="T41" s="862">
        <f t="shared" si="12"/>
        <v>211.62</v>
      </c>
      <c r="U41" s="862">
        <f t="shared" si="12"/>
        <v>141.08000000000001</v>
      </c>
      <c r="V41" s="862">
        <f t="shared" si="13"/>
        <v>352.70000000000005</v>
      </c>
      <c r="W41" s="881" t="s">
        <v>1117</v>
      </c>
    </row>
    <row r="42" spans="1:23" ht="20.25" customHeight="1">
      <c r="A42" s="893">
        <v>31</v>
      </c>
      <c r="B42" s="615" t="s">
        <v>905</v>
      </c>
      <c r="C42" s="897">
        <v>451</v>
      </c>
      <c r="D42" s="862">
        <f t="shared" si="1"/>
        <v>27.06</v>
      </c>
      <c r="E42" s="862">
        <f t="shared" si="2"/>
        <v>18.04</v>
      </c>
      <c r="F42" s="862">
        <f t="shared" si="0"/>
        <v>45.1</v>
      </c>
      <c r="G42" s="897">
        <v>398</v>
      </c>
      <c r="H42" s="862">
        <f t="shared" si="3"/>
        <v>35.819999999999993</v>
      </c>
      <c r="I42" s="862">
        <f t="shared" si="4"/>
        <v>23.88</v>
      </c>
      <c r="J42" s="862">
        <f t="shared" si="5"/>
        <v>59.699999999999996</v>
      </c>
      <c r="K42" s="897">
        <v>48</v>
      </c>
      <c r="L42" s="862">
        <f t="shared" si="6"/>
        <v>5.7600000000000016</v>
      </c>
      <c r="M42" s="862">
        <f t="shared" si="7"/>
        <v>3.8400000000000007</v>
      </c>
      <c r="N42" s="862">
        <f t="shared" si="8"/>
        <v>9.6000000000000014</v>
      </c>
      <c r="O42" s="897">
        <v>8</v>
      </c>
      <c r="P42" s="862">
        <f t="shared" si="9"/>
        <v>1.2</v>
      </c>
      <c r="Q42" s="862">
        <f t="shared" si="10"/>
        <v>0.8</v>
      </c>
      <c r="R42" s="862">
        <f t="shared" si="11"/>
        <v>2</v>
      </c>
      <c r="S42" s="862">
        <f t="shared" si="12"/>
        <v>905</v>
      </c>
      <c r="T42" s="862">
        <f t="shared" si="12"/>
        <v>69.84</v>
      </c>
      <c r="U42" s="862">
        <f t="shared" si="12"/>
        <v>46.56</v>
      </c>
      <c r="V42" s="862">
        <f t="shared" si="13"/>
        <v>116.4</v>
      </c>
      <c r="W42" s="881" t="s">
        <v>1114</v>
      </c>
    </row>
    <row r="43" spans="1:23" ht="20.25" customHeight="1">
      <c r="A43" s="893">
        <v>32</v>
      </c>
      <c r="B43" s="615" t="s">
        <v>906</v>
      </c>
      <c r="C43" s="897">
        <v>679</v>
      </c>
      <c r="D43" s="862">
        <f t="shared" si="1"/>
        <v>40.74</v>
      </c>
      <c r="E43" s="862">
        <f t="shared" si="2"/>
        <v>27.16</v>
      </c>
      <c r="F43" s="862">
        <f t="shared" si="0"/>
        <v>67.900000000000006</v>
      </c>
      <c r="G43" s="890">
        <v>297</v>
      </c>
      <c r="H43" s="862">
        <f t="shared" si="3"/>
        <v>26.73</v>
      </c>
      <c r="I43" s="862">
        <f t="shared" si="4"/>
        <v>17.82</v>
      </c>
      <c r="J43" s="862">
        <f t="shared" si="5"/>
        <v>44.55</v>
      </c>
      <c r="K43" s="897">
        <v>19</v>
      </c>
      <c r="L43" s="862">
        <f t="shared" si="6"/>
        <v>2.2800000000000002</v>
      </c>
      <c r="M43" s="862">
        <f t="shared" si="7"/>
        <v>1.52</v>
      </c>
      <c r="N43" s="862">
        <f t="shared" si="8"/>
        <v>3.8000000000000003</v>
      </c>
      <c r="O43" s="897">
        <v>1</v>
      </c>
      <c r="P43" s="862">
        <f t="shared" si="9"/>
        <v>0.15</v>
      </c>
      <c r="Q43" s="862">
        <f t="shared" si="10"/>
        <v>0.1</v>
      </c>
      <c r="R43" s="862">
        <f t="shared" si="11"/>
        <v>0.25</v>
      </c>
      <c r="S43" s="862">
        <f t="shared" si="12"/>
        <v>996</v>
      </c>
      <c r="T43" s="862">
        <f t="shared" si="12"/>
        <v>69.900000000000006</v>
      </c>
      <c r="U43" s="862">
        <f t="shared" si="12"/>
        <v>46.600000000000009</v>
      </c>
      <c r="V43" s="862">
        <f t="shared" si="13"/>
        <v>116.50000000000001</v>
      </c>
      <c r="W43" s="881" t="s">
        <v>1114</v>
      </c>
    </row>
    <row r="44" spans="1:23" ht="20.25" customHeight="1">
      <c r="A44" s="893">
        <v>33</v>
      </c>
      <c r="B44" s="615" t="s">
        <v>907</v>
      </c>
      <c r="C44" s="897">
        <v>1202</v>
      </c>
      <c r="D44" s="897">
        <v>0</v>
      </c>
      <c r="E44" s="897">
        <v>0</v>
      </c>
      <c r="F44" s="897">
        <v>0</v>
      </c>
      <c r="G44" s="897">
        <v>776</v>
      </c>
      <c r="H44" s="897">
        <v>0</v>
      </c>
      <c r="I44" s="897">
        <v>0</v>
      </c>
      <c r="J44" s="897">
        <v>0</v>
      </c>
      <c r="K44" s="897">
        <v>30</v>
      </c>
      <c r="L44" s="862">
        <f t="shared" si="6"/>
        <v>3.6</v>
      </c>
      <c r="M44" s="862">
        <f t="shared" si="7"/>
        <v>2.4</v>
      </c>
      <c r="N44" s="862">
        <f t="shared" si="8"/>
        <v>6</v>
      </c>
      <c r="O44" s="897">
        <v>2</v>
      </c>
      <c r="P44" s="862">
        <f t="shared" si="9"/>
        <v>0.3</v>
      </c>
      <c r="Q44" s="862">
        <f t="shared" si="10"/>
        <v>0.2</v>
      </c>
      <c r="R44" s="862">
        <f t="shared" si="11"/>
        <v>0.5</v>
      </c>
      <c r="S44" s="862">
        <f t="shared" si="12"/>
        <v>2010</v>
      </c>
      <c r="T44" s="862">
        <f t="shared" si="12"/>
        <v>3.9</v>
      </c>
      <c r="U44" s="862">
        <f t="shared" si="12"/>
        <v>2.6</v>
      </c>
      <c r="V44" s="862">
        <f t="shared" si="13"/>
        <v>6.5</v>
      </c>
    </row>
    <row r="45" spans="1:23" ht="20.25" customHeight="1">
      <c r="A45" s="893">
        <v>34</v>
      </c>
      <c r="B45" s="615" t="s">
        <v>908</v>
      </c>
      <c r="C45" s="897">
        <v>0</v>
      </c>
      <c r="D45" s="862">
        <f t="shared" si="1"/>
        <v>0</v>
      </c>
      <c r="E45" s="862">
        <f t="shared" si="2"/>
        <v>0</v>
      </c>
      <c r="F45" s="862">
        <f t="shared" ref="F45:F63" si="14">C45*0.1</f>
        <v>0</v>
      </c>
      <c r="G45" s="897">
        <v>0</v>
      </c>
      <c r="H45" s="862">
        <f t="shared" si="3"/>
        <v>0</v>
      </c>
      <c r="I45" s="862">
        <f t="shared" si="4"/>
        <v>0</v>
      </c>
      <c r="J45" s="862">
        <f t="shared" si="5"/>
        <v>0</v>
      </c>
      <c r="K45" s="897">
        <v>0</v>
      </c>
      <c r="L45" s="862">
        <f t="shared" si="6"/>
        <v>0</v>
      </c>
      <c r="M45" s="862">
        <f t="shared" si="7"/>
        <v>0</v>
      </c>
      <c r="N45" s="862">
        <f t="shared" si="8"/>
        <v>0</v>
      </c>
      <c r="O45" s="897">
        <v>0</v>
      </c>
      <c r="P45" s="862">
        <f t="shared" si="9"/>
        <v>0</v>
      </c>
      <c r="Q45" s="862">
        <f t="shared" si="10"/>
        <v>0</v>
      </c>
      <c r="R45" s="862">
        <f t="shared" si="11"/>
        <v>0</v>
      </c>
      <c r="S45" s="862">
        <f t="shared" si="12"/>
        <v>0</v>
      </c>
      <c r="T45" s="862">
        <f t="shared" si="12"/>
        <v>0</v>
      </c>
      <c r="U45" s="862">
        <f t="shared" si="12"/>
        <v>0</v>
      </c>
      <c r="V45" s="862">
        <f t="shared" si="13"/>
        <v>0</v>
      </c>
    </row>
    <row r="46" spans="1:23" ht="20.25" customHeight="1">
      <c r="A46" s="893">
        <v>35</v>
      </c>
      <c r="B46" s="615" t="s">
        <v>909</v>
      </c>
      <c r="C46" s="897">
        <v>1705</v>
      </c>
      <c r="D46" s="862">
        <f t="shared" si="1"/>
        <v>102.3</v>
      </c>
      <c r="E46" s="862">
        <f t="shared" si="2"/>
        <v>68.2</v>
      </c>
      <c r="F46" s="862">
        <f t="shared" si="14"/>
        <v>170.5</v>
      </c>
      <c r="G46" s="897">
        <v>869</v>
      </c>
      <c r="H46" s="862">
        <f t="shared" si="3"/>
        <v>78.209999999999994</v>
      </c>
      <c r="I46" s="862">
        <f t="shared" si="4"/>
        <v>52.14</v>
      </c>
      <c r="J46" s="862">
        <f t="shared" si="5"/>
        <v>130.35</v>
      </c>
      <c r="K46" s="897">
        <v>62</v>
      </c>
      <c r="L46" s="862">
        <f t="shared" si="6"/>
        <v>7.44</v>
      </c>
      <c r="M46" s="862">
        <f t="shared" si="7"/>
        <v>4.96</v>
      </c>
      <c r="N46" s="862">
        <f t="shared" si="8"/>
        <v>12.4</v>
      </c>
      <c r="O46" s="897">
        <v>8</v>
      </c>
      <c r="P46" s="862">
        <f t="shared" si="9"/>
        <v>1.2</v>
      </c>
      <c r="Q46" s="862">
        <f t="shared" si="10"/>
        <v>0.8</v>
      </c>
      <c r="R46" s="862">
        <f t="shared" si="11"/>
        <v>2</v>
      </c>
      <c r="S46" s="862">
        <f t="shared" si="12"/>
        <v>2644</v>
      </c>
      <c r="T46" s="862">
        <f t="shared" si="12"/>
        <v>189.14999999999998</v>
      </c>
      <c r="U46" s="862">
        <f t="shared" si="12"/>
        <v>126.1</v>
      </c>
      <c r="V46" s="862">
        <f t="shared" si="13"/>
        <v>315.25</v>
      </c>
    </row>
    <row r="47" spans="1:23" ht="20.25" customHeight="1">
      <c r="A47" s="893">
        <v>36</v>
      </c>
      <c r="B47" s="615" t="s">
        <v>910</v>
      </c>
      <c r="C47" s="862">
        <v>0</v>
      </c>
      <c r="D47" s="862">
        <f t="shared" si="1"/>
        <v>0</v>
      </c>
      <c r="E47" s="862">
        <f t="shared" si="2"/>
        <v>0</v>
      </c>
      <c r="F47" s="862">
        <f t="shared" si="14"/>
        <v>0</v>
      </c>
      <c r="G47" s="862">
        <v>0</v>
      </c>
      <c r="H47" s="862">
        <f t="shared" si="3"/>
        <v>0</v>
      </c>
      <c r="I47" s="862">
        <f t="shared" si="4"/>
        <v>0</v>
      </c>
      <c r="J47" s="862">
        <f t="shared" si="5"/>
        <v>0</v>
      </c>
      <c r="K47" s="862">
        <v>0</v>
      </c>
      <c r="L47" s="862">
        <f t="shared" si="6"/>
        <v>0</v>
      </c>
      <c r="M47" s="862">
        <f t="shared" si="7"/>
        <v>0</v>
      </c>
      <c r="N47" s="862">
        <f t="shared" si="8"/>
        <v>0</v>
      </c>
      <c r="O47" s="862">
        <v>0</v>
      </c>
      <c r="P47" s="862">
        <f t="shared" si="9"/>
        <v>0</v>
      </c>
      <c r="Q47" s="862">
        <f t="shared" si="10"/>
        <v>0</v>
      </c>
      <c r="R47" s="862">
        <f t="shared" si="11"/>
        <v>0</v>
      </c>
      <c r="S47" s="862">
        <f t="shared" si="12"/>
        <v>0</v>
      </c>
      <c r="T47" s="862">
        <f t="shared" si="12"/>
        <v>0</v>
      </c>
      <c r="U47" s="862">
        <f t="shared" si="12"/>
        <v>0</v>
      </c>
      <c r="V47" s="862">
        <f t="shared" si="13"/>
        <v>0</v>
      </c>
    </row>
    <row r="48" spans="1:23" ht="20.25" customHeight="1">
      <c r="A48" s="893">
        <v>37</v>
      </c>
      <c r="B48" s="616" t="s">
        <v>911</v>
      </c>
      <c r="C48" s="897">
        <v>493</v>
      </c>
      <c r="D48" s="862">
        <f t="shared" si="1"/>
        <v>29.580000000000005</v>
      </c>
      <c r="E48" s="862">
        <f t="shared" si="2"/>
        <v>19.720000000000002</v>
      </c>
      <c r="F48" s="862">
        <f t="shared" si="14"/>
        <v>49.300000000000004</v>
      </c>
      <c r="G48" s="897">
        <v>260</v>
      </c>
      <c r="H48" s="862">
        <f t="shared" si="3"/>
        <v>23.4</v>
      </c>
      <c r="I48" s="862">
        <f t="shared" si="4"/>
        <v>15.6</v>
      </c>
      <c r="J48" s="862">
        <f t="shared" si="5"/>
        <v>39</v>
      </c>
      <c r="K48" s="897">
        <v>6</v>
      </c>
      <c r="L48" s="862">
        <f t="shared" si="6"/>
        <v>0.7200000000000002</v>
      </c>
      <c r="M48" s="862">
        <f t="shared" si="7"/>
        <v>0.48000000000000009</v>
      </c>
      <c r="N48" s="862">
        <f t="shared" si="8"/>
        <v>1.2000000000000002</v>
      </c>
      <c r="O48" s="897">
        <v>0</v>
      </c>
      <c r="P48" s="862">
        <f t="shared" si="9"/>
        <v>0</v>
      </c>
      <c r="Q48" s="862">
        <f t="shared" si="10"/>
        <v>0</v>
      </c>
      <c r="R48" s="862">
        <f t="shared" si="11"/>
        <v>0</v>
      </c>
      <c r="S48" s="862">
        <f t="shared" si="12"/>
        <v>759</v>
      </c>
      <c r="T48" s="862">
        <f t="shared" si="12"/>
        <v>53.7</v>
      </c>
      <c r="U48" s="862">
        <f t="shared" si="12"/>
        <v>35.799999999999997</v>
      </c>
      <c r="V48" s="862">
        <f t="shared" si="13"/>
        <v>89.5</v>
      </c>
    </row>
    <row r="49" spans="1:23" ht="20.25" customHeight="1">
      <c r="A49" s="893">
        <v>38</v>
      </c>
      <c r="B49" s="617" t="s">
        <v>912</v>
      </c>
      <c r="C49" s="897">
        <v>1182</v>
      </c>
      <c r="D49" s="862">
        <f t="shared" si="1"/>
        <v>70.92</v>
      </c>
      <c r="E49" s="862">
        <f t="shared" si="2"/>
        <v>47.28</v>
      </c>
      <c r="F49" s="862">
        <f t="shared" si="14"/>
        <v>118.2</v>
      </c>
      <c r="G49" s="897">
        <v>790</v>
      </c>
      <c r="H49" s="862">
        <f t="shared" si="3"/>
        <v>71.099999999999994</v>
      </c>
      <c r="I49" s="862">
        <f t="shared" si="4"/>
        <v>47.4</v>
      </c>
      <c r="J49" s="862">
        <f t="shared" si="5"/>
        <v>118.5</v>
      </c>
      <c r="K49" s="897">
        <v>109</v>
      </c>
      <c r="L49" s="862">
        <f t="shared" si="6"/>
        <v>13.08</v>
      </c>
      <c r="M49" s="862">
        <f t="shared" si="7"/>
        <v>8.7200000000000006</v>
      </c>
      <c r="N49" s="862">
        <f t="shared" si="8"/>
        <v>21.8</v>
      </c>
      <c r="O49" s="897">
        <v>22</v>
      </c>
      <c r="P49" s="862">
        <f t="shared" si="9"/>
        <v>3.3</v>
      </c>
      <c r="Q49" s="862">
        <f t="shared" si="10"/>
        <v>2.2000000000000002</v>
      </c>
      <c r="R49" s="862">
        <f t="shared" si="11"/>
        <v>5.5</v>
      </c>
      <c r="S49" s="862">
        <f t="shared" si="12"/>
        <v>2103</v>
      </c>
      <c r="T49" s="862">
        <f t="shared" si="12"/>
        <v>158.4</v>
      </c>
      <c r="U49" s="862">
        <f t="shared" si="12"/>
        <v>105.60000000000001</v>
      </c>
      <c r="V49" s="862">
        <f t="shared" si="13"/>
        <v>264</v>
      </c>
      <c r="W49" s="881" t="s">
        <v>1114</v>
      </c>
    </row>
    <row r="50" spans="1:23" ht="20.25" customHeight="1">
      <c r="A50" s="893">
        <v>39</v>
      </c>
      <c r="B50" s="616" t="s">
        <v>913</v>
      </c>
      <c r="C50" s="897">
        <v>0</v>
      </c>
      <c r="D50" s="862">
        <f t="shared" si="1"/>
        <v>0</v>
      </c>
      <c r="E50" s="862">
        <f t="shared" si="2"/>
        <v>0</v>
      </c>
      <c r="F50" s="862">
        <f t="shared" si="14"/>
        <v>0</v>
      </c>
      <c r="G50" s="897">
        <v>0</v>
      </c>
      <c r="H50" s="862">
        <f t="shared" si="3"/>
        <v>0</v>
      </c>
      <c r="I50" s="862">
        <f t="shared" si="4"/>
        <v>0</v>
      </c>
      <c r="J50" s="862">
        <f t="shared" si="5"/>
        <v>0</v>
      </c>
      <c r="K50" s="897">
        <v>0</v>
      </c>
      <c r="L50" s="862">
        <f t="shared" si="6"/>
        <v>0</v>
      </c>
      <c r="M50" s="862">
        <f t="shared" si="7"/>
        <v>0</v>
      </c>
      <c r="N50" s="862">
        <f t="shared" si="8"/>
        <v>0</v>
      </c>
      <c r="O50" s="897">
        <v>0</v>
      </c>
      <c r="P50" s="862">
        <f t="shared" si="9"/>
        <v>0</v>
      </c>
      <c r="Q50" s="862">
        <f t="shared" si="10"/>
        <v>0</v>
      </c>
      <c r="R50" s="862">
        <f t="shared" si="11"/>
        <v>0</v>
      </c>
      <c r="S50" s="862">
        <f t="shared" si="12"/>
        <v>0</v>
      </c>
      <c r="T50" s="862">
        <f t="shared" si="12"/>
        <v>0</v>
      </c>
      <c r="U50" s="862">
        <f t="shared" si="12"/>
        <v>0</v>
      </c>
      <c r="V50" s="862">
        <f t="shared" si="13"/>
        <v>0</v>
      </c>
    </row>
    <row r="51" spans="1:23" ht="20.25" customHeight="1">
      <c r="A51" s="893">
        <v>40</v>
      </c>
      <c r="B51" s="615" t="s">
        <v>914</v>
      </c>
      <c r="C51" s="897">
        <v>366</v>
      </c>
      <c r="D51" s="862">
        <f t="shared" si="1"/>
        <v>21.96</v>
      </c>
      <c r="E51" s="862">
        <f t="shared" si="2"/>
        <v>14.64</v>
      </c>
      <c r="F51" s="862">
        <f t="shared" si="14"/>
        <v>36.6</v>
      </c>
      <c r="G51" s="897">
        <v>119</v>
      </c>
      <c r="H51" s="862">
        <f t="shared" si="3"/>
        <v>10.709999999999997</v>
      </c>
      <c r="I51" s="862">
        <f t="shared" si="4"/>
        <v>7.1399999999999988</v>
      </c>
      <c r="J51" s="862">
        <f t="shared" si="5"/>
        <v>17.849999999999998</v>
      </c>
      <c r="K51" s="897">
        <v>107</v>
      </c>
      <c r="L51" s="862">
        <f t="shared" si="6"/>
        <v>12.840000000000002</v>
      </c>
      <c r="M51" s="862">
        <f t="shared" si="7"/>
        <v>8.56</v>
      </c>
      <c r="N51" s="862">
        <f t="shared" si="8"/>
        <v>21.400000000000002</v>
      </c>
      <c r="O51" s="897">
        <v>18</v>
      </c>
      <c r="P51" s="862">
        <f t="shared" si="9"/>
        <v>2.7</v>
      </c>
      <c r="Q51" s="862">
        <f t="shared" si="10"/>
        <v>1.8</v>
      </c>
      <c r="R51" s="862">
        <f t="shared" si="11"/>
        <v>4.5</v>
      </c>
      <c r="S51" s="862">
        <f t="shared" si="12"/>
        <v>610</v>
      </c>
      <c r="T51" s="862">
        <f t="shared" si="12"/>
        <v>48.210000000000008</v>
      </c>
      <c r="U51" s="862">
        <f t="shared" si="12"/>
        <v>32.14</v>
      </c>
      <c r="V51" s="862">
        <f t="shared" si="13"/>
        <v>80.350000000000009</v>
      </c>
    </row>
    <row r="52" spans="1:23" ht="20.25" customHeight="1">
      <c r="A52" s="893">
        <v>41</v>
      </c>
      <c r="B52" s="615" t="s">
        <v>915</v>
      </c>
      <c r="C52" s="897">
        <v>680</v>
      </c>
      <c r="D52" s="862">
        <f t="shared" si="1"/>
        <v>40.799999999999997</v>
      </c>
      <c r="E52" s="862">
        <f t="shared" si="2"/>
        <v>27.2</v>
      </c>
      <c r="F52" s="862">
        <f t="shared" si="14"/>
        <v>68</v>
      </c>
      <c r="G52" s="897">
        <v>214</v>
      </c>
      <c r="H52" s="862">
        <f t="shared" si="3"/>
        <v>19.260000000000002</v>
      </c>
      <c r="I52" s="862">
        <f t="shared" si="4"/>
        <v>12.84</v>
      </c>
      <c r="J52" s="862">
        <f t="shared" si="5"/>
        <v>32.1</v>
      </c>
      <c r="K52" s="897">
        <v>66</v>
      </c>
      <c r="L52" s="862">
        <f t="shared" si="6"/>
        <v>7.9200000000000008</v>
      </c>
      <c r="M52" s="862">
        <f t="shared" si="7"/>
        <v>5.28</v>
      </c>
      <c r="N52" s="862">
        <f t="shared" si="8"/>
        <v>13.200000000000001</v>
      </c>
      <c r="O52" s="897">
        <v>10</v>
      </c>
      <c r="P52" s="862">
        <f t="shared" si="9"/>
        <v>1.5</v>
      </c>
      <c r="Q52" s="862">
        <f t="shared" si="10"/>
        <v>1</v>
      </c>
      <c r="R52" s="862">
        <f t="shared" si="11"/>
        <v>2.5</v>
      </c>
      <c r="S52" s="862">
        <f t="shared" si="12"/>
        <v>970</v>
      </c>
      <c r="T52" s="862">
        <f t="shared" si="12"/>
        <v>69.48</v>
      </c>
      <c r="U52" s="862">
        <f t="shared" si="12"/>
        <v>46.32</v>
      </c>
      <c r="V52" s="862">
        <f t="shared" si="13"/>
        <v>115.80000000000001</v>
      </c>
    </row>
    <row r="53" spans="1:23" ht="20.25" customHeight="1">
      <c r="A53" s="893">
        <v>42</v>
      </c>
      <c r="B53" s="615" t="s">
        <v>916</v>
      </c>
      <c r="C53" s="897">
        <v>0</v>
      </c>
      <c r="D53" s="862">
        <f t="shared" si="1"/>
        <v>0</v>
      </c>
      <c r="E53" s="862">
        <f t="shared" si="2"/>
        <v>0</v>
      </c>
      <c r="F53" s="862">
        <f t="shared" si="14"/>
        <v>0</v>
      </c>
      <c r="G53" s="862">
        <v>0</v>
      </c>
      <c r="H53" s="862">
        <f t="shared" si="3"/>
        <v>0</v>
      </c>
      <c r="I53" s="862">
        <f t="shared" si="4"/>
        <v>0</v>
      </c>
      <c r="J53" s="862">
        <f t="shared" si="5"/>
        <v>0</v>
      </c>
      <c r="K53" s="862">
        <v>0</v>
      </c>
      <c r="L53" s="862">
        <f t="shared" si="6"/>
        <v>0</v>
      </c>
      <c r="M53" s="862">
        <f t="shared" si="7"/>
        <v>0</v>
      </c>
      <c r="N53" s="862">
        <f t="shared" si="8"/>
        <v>0</v>
      </c>
      <c r="O53" s="862">
        <v>0</v>
      </c>
      <c r="P53" s="862">
        <f t="shared" si="9"/>
        <v>0</v>
      </c>
      <c r="Q53" s="862">
        <f t="shared" si="10"/>
        <v>0</v>
      </c>
      <c r="R53" s="862">
        <f t="shared" si="11"/>
        <v>0</v>
      </c>
      <c r="S53" s="862">
        <f t="shared" si="12"/>
        <v>0</v>
      </c>
      <c r="T53" s="862">
        <f t="shared" si="12"/>
        <v>0</v>
      </c>
      <c r="U53" s="862">
        <f t="shared" si="12"/>
        <v>0</v>
      </c>
      <c r="V53" s="862">
        <f t="shared" si="13"/>
        <v>0</v>
      </c>
    </row>
    <row r="54" spans="1:23" ht="20.25" customHeight="1">
      <c r="A54" s="893">
        <v>43</v>
      </c>
      <c r="B54" s="615" t="s">
        <v>917</v>
      </c>
      <c r="C54" s="897">
        <v>876</v>
      </c>
      <c r="D54" s="862">
        <f t="shared" si="1"/>
        <v>52.560000000000009</v>
      </c>
      <c r="E54" s="862">
        <f t="shared" si="2"/>
        <v>35.040000000000006</v>
      </c>
      <c r="F54" s="862">
        <f t="shared" si="14"/>
        <v>87.600000000000009</v>
      </c>
      <c r="G54" s="897">
        <v>369</v>
      </c>
      <c r="H54" s="862">
        <f t="shared" si="3"/>
        <v>33.21</v>
      </c>
      <c r="I54" s="862">
        <f t="shared" si="4"/>
        <v>22.14</v>
      </c>
      <c r="J54" s="862">
        <f t="shared" si="5"/>
        <v>55.35</v>
      </c>
      <c r="K54" s="897">
        <v>18</v>
      </c>
      <c r="L54" s="862">
        <f t="shared" si="6"/>
        <v>2.16</v>
      </c>
      <c r="M54" s="862">
        <f t="shared" si="7"/>
        <v>1.44</v>
      </c>
      <c r="N54" s="862">
        <f t="shared" si="8"/>
        <v>3.6</v>
      </c>
      <c r="O54" s="897">
        <v>2</v>
      </c>
      <c r="P54" s="862">
        <f t="shared" si="9"/>
        <v>0.3</v>
      </c>
      <c r="Q54" s="862">
        <f t="shared" si="10"/>
        <v>0.2</v>
      </c>
      <c r="R54" s="862">
        <f t="shared" si="11"/>
        <v>0.5</v>
      </c>
      <c r="S54" s="862">
        <f t="shared" si="12"/>
        <v>1265</v>
      </c>
      <c r="T54" s="862">
        <f t="shared" si="12"/>
        <v>88.23</v>
      </c>
      <c r="U54" s="862">
        <f t="shared" si="12"/>
        <v>58.820000000000007</v>
      </c>
      <c r="V54" s="862">
        <f t="shared" si="13"/>
        <v>147.05000000000001</v>
      </c>
      <c r="W54" s="881" t="s">
        <v>1114</v>
      </c>
    </row>
    <row r="55" spans="1:23" ht="20.25" customHeight="1">
      <c r="A55" s="893">
        <v>44</v>
      </c>
      <c r="B55" s="615" t="s">
        <v>918</v>
      </c>
      <c r="C55" s="897">
        <v>59</v>
      </c>
      <c r="D55" s="862">
        <f t="shared" si="1"/>
        <v>3.54</v>
      </c>
      <c r="E55" s="862">
        <f t="shared" si="2"/>
        <v>2.36</v>
      </c>
      <c r="F55" s="862">
        <f t="shared" si="14"/>
        <v>5.9</v>
      </c>
      <c r="G55" s="897">
        <v>0</v>
      </c>
      <c r="H55" s="862">
        <f t="shared" si="3"/>
        <v>0</v>
      </c>
      <c r="I55" s="862">
        <f t="shared" si="4"/>
        <v>0</v>
      </c>
      <c r="J55" s="862">
        <f t="shared" si="5"/>
        <v>0</v>
      </c>
      <c r="K55" s="897">
        <v>0</v>
      </c>
      <c r="L55" s="862">
        <f t="shared" si="6"/>
        <v>0</v>
      </c>
      <c r="M55" s="862">
        <f t="shared" si="7"/>
        <v>0</v>
      </c>
      <c r="N55" s="862">
        <f t="shared" si="8"/>
        <v>0</v>
      </c>
      <c r="O55" s="897">
        <v>0</v>
      </c>
      <c r="P55" s="862">
        <f t="shared" si="9"/>
        <v>0</v>
      </c>
      <c r="Q55" s="862">
        <f t="shared" si="10"/>
        <v>0</v>
      </c>
      <c r="R55" s="862">
        <f t="shared" si="11"/>
        <v>0</v>
      </c>
      <c r="S55" s="862">
        <f t="shared" si="12"/>
        <v>59</v>
      </c>
      <c r="T55" s="862">
        <f t="shared" si="12"/>
        <v>3.54</v>
      </c>
      <c r="U55" s="862">
        <f t="shared" si="12"/>
        <v>2.36</v>
      </c>
      <c r="V55" s="862">
        <f t="shared" si="13"/>
        <v>5.9</v>
      </c>
    </row>
    <row r="56" spans="1:23" ht="20.25" customHeight="1">
      <c r="A56" s="893">
        <v>45</v>
      </c>
      <c r="B56" s="615" t="s">
        <v>919</v>
      </c>
      <c r="C56" s="897">
        <v>863</v>
      </c>
      <c r="D56" s="862">
        <f t="shared" si="1"/>
        <v>51.780000000000008</v>
      </c>
      <c r="E56" s="862">
        <f t="shared" si="2"/>
        <v>34.520000000000003</v>
      </c>
      <c r="F56" s="862">
        <f t="shared" si="14"/>
        <v>86.300000000000011</v>
      </c>
      <c r="G56" s="897">
        <v>613</v>
      </c>
      <c r="H56" s="862">
        <f t="shared" si="3"/>
        <v>55.17</v>
      </c>
      <c r="I56" s="862">
        <f t="shared" si="4"/>
        <v>36.78</v>
      </c>
      <c r="J56" s="862">
        <f t="shared" si="5"/>
        <v>91.95</v>
      </c>
      <c r="K56" s="897">
        <v>71</v>
      </c>
      <c r="L56" s="862">
        <f t="shared" si="6"/>
        <v>8.5200000000000014</v>
      </c>
      <c r="M56" s="862">
        <f t="shared" si="7"/>
        <v>5.68</v>
      </c>
      <c r="N56" s="862">
        <f t="shared" si="8"/>
        <v>14.200000000000001</v>
      </c>
      <c r="O56" s="897">
        <v>15</v>
      </c>
      <c r="P56" s="862">
        <f t="shared" si="9"/>
        <v>2.25</v>
      </c>
      <c r="Q56" s="862">
        <f t="shared" si="10"/>
        <v>1.5</v>
      </c>
      <c r="R56" s="862">
        <f t="shared" si="11"/>
        <v>3.75</v>
      </c>
      <c r="S56" s="862">
        <f t="shared" si="12"/>
        <v>1562</v>
      </c>
      <c r="T56" s="862">
        <f t="shared" si="12"/>
        <v>117.72000000000001</v>
      </c>
      <c r="U56" s="862">
        <f t="shared" si="12"/>
        <v>78.480000000000018</v>
      </c>
      <c r="V56" s="862">
        <f t="shared" si="13"/>
        <v>196.20000000000005</v>
      </c>
    </row>
    <row r="57" spans="1:23" ht="20.25" customHeight="1">
      <c r="A57" s="893">
        <v>46</v>
      </c>
      <c r="B57" s="615" t="s">
        <v>920</v>
      </c>
      <c r="C57" s="897">
        <v>1260</v>
      </c>
      <c r="D57" s="862">
        <f t="shared" si="1"/>
        <v>75.599999999999994</v>
      </c>
      <c r="E57" s="862">
        <f t="shared" si="2"/>
        <v>50.4</v>
      </c>
      <c r="F57" s="862">
        <f t="shared" si="14"/>
        <v>126</v>
      </c>
      <c r="G57" s="897">
        <v>947.56</v>
      </c>
      <c r="H57" s="862">
        <f t="shared" si="3"/>
        <v>85.280399999999986</v>
      </c>
      <c r="I57" s="890">
        <f t="shared" si="4"/>
        <v>56.8536</v>
      </c>
      <c r="J57" s="862">
        <f t="shared" si="5"/>
        <v>142.13399999999999</v>
      </c>
      <c r="K57" s="897">
        <v>85.528040000000004</v>
      </c>
      <c r="L57" s="890">
        <f t="shared" si="6"/>
        <v>10.2633648</v>
      </c>
      <c r="M57" s="890">
        <f t="shared" si="7"/>
        <v>6.8422432000000004</v>
      </c>
      <c r="N57" s="890">
        <f t="shared" si="8"/>
        <v>17.105608</v>
      </c>
      <c r="O57" s="897">
        <v>9.0263364799999994</v>
      </c>
      <c r="P57" s="890">
        <f t="shared" si="9"/>
        <v>1.353950472</v>
      </c>
      <c r="Q57" s="890">
        <f t="shared" si="10"/>
        <v>0.9026336479999999</v>
      </c>
      <c r="R57" s="890">
        <f t="shared" si="11"/>
        <v>2.2565841199999999</v>
      </c>
      <c r="S57" s="897">
        <f t="shared" si="12"/>
        <v>2302.1143764799999</v>
      </c>
      <c r="T57" s="890">
        <f t="shared" si="12"/>
        <v>172.49771527199999</v>
      </c>
      <c r="U57" s="890">
        <f t="shared" si="12"/>
        <v>114.99847684800001</v>
      </c>
      <c r="V57" s="890">
        <f t="shared" si="13"/>
        <v>287.49619211999999</v>
      </c>
    </row>
    <row r="58" spans="1:23" ht="20.25" customHeight="1">
      <c r="A58" s="893">
        <v>47</v>
      </c>
      <c r="B58" s="615" t="s">
        <v>1028</v>
      </c>
      <c r="C58" s="897">
        <v>1000</v>
      </c>
      <c r="D58" s="862">
        <f t="shared" si="1"/>
        <v>60</v>
      </c>
      <c r="E58" s="862">
        <f t="shared" si="2"/>
        <v>40</v>
      </c>
      <c r="F58" s="862">
        <f t="shared" si="14"/>
        <v>100</v>
      </c>
      <c r="G58" s="897">
        <v>600</v>
      </c>
      <c r="H58" s="862">
        <f t="shared" si="3"/>
        <v>54</v>
      </c>
      <c r="I58" s="862">
        <f t="shared" si="4"/>
        <v>36</v>
      </c>
      <c r="J58" s="862">
        <f t="shared" si="5"/>
        <v>90</v>
      </c>
      <c r="K58" s="897">
        <v>250</v>
      </c>
      <c r="L58" s="862">
        <f t="shared" si="6"/>
        <v>30</v>
      </c>
      <c r="M58" s="862">
        <f t="shared" si="7"/>
        <v>20</v>
      </c>
      <c r="N58" s="862">
        <f t="shared" si="8"/>
        <v>50</v>
      </c>
      <c r="O58" s="897">
        <v>82</v>
      </c>
      <c r="P58" s="862">
        <f t="shared" si="9"/>
        <v>12.3</v>
      </c>
      <c r="Q58" s="862">
        <f t="shared" si="10"/>
        <v>8.1999999999999993</v>
      </c>
      <c r="R58" s="862">
        <f t="shared" si="11"/>
        <v>20.5</v>
      </c>
      <c r="S58" s="862">
        <f t="shared" si="12"/>
        <v>1932</v>
      </c>
      <c r="T58" s="862">
        <f t="shared" si="12"/>
        <v>156.30000000000001</v>
      </c>
      <c r="U58" s="862">
        <f t="shared" si="12"/>
        <v>104.2</v>
      </c>
      <c r="V58" s="862">
        <f t="shared" si="13"/>
        <v>260.5</v>
      </c>
      <c r="W58" s="881" t="s">
        <v>1114</v>
      </c>
    </row>
    <row r="59" spans="1:23" ht="20.25" customHeight="1">
      <c r="A59" s="893">
        <v>48</v>
      </c>
      <c r="B59" s="615" t="s">
        <v>1029</v>
      </c>
      <c r="C59" s="897">
        <v>767</v>
      </c>
      <c r="D59" s="862">
        <f t="shared" si="1"/>
        <v>46.02</v>
      </c>
      <c r="E59" s="862">
        <f t="shared" si="2"/>
        <v>30.68</v>
      </c>
      <c r="F59" s="862">
        <f t="shared" si="14"/>
        <v>76.7</v>
      </c>
      <c r="G59" s="897">
        <v>1210</v>
      </c>
      <c r="H59" s="862">
        <f t="shared" si="3"/>
        <v>108.9</v>
      </c>
      <c r="I59" s="862">
        <f t="shared" si="4"/>
        <v>72.599999999999994</v>
      </c>
      <c r="J59" s="862">
        <f t="shared" si="5"/>
        <v>181.5</v>
      </c>
      <c r="K59" s="897">
        <v>269</v>
      </c>
      <c r="L59" s="862">
        <f t="shared" si="6"/>
        <v>32.28</v>
      </c>
      <c r="M59" s="862">
        <f t="shared" si="7"/>
        <v>21.52</v>
      </c>
      <c r="N59" s="862">
        <f t="shared" si="8"/>
        <v>53.800000000000004</v>
      </c>
      <c r="O59" s="897">
        <v>48</v>
      </c>
      <c r="P59" s="862">
        <f t="shared" si="9"/>
        <v>7.2</v>
      </c>
      <c r="Q59" s="862">
        <f t="shared" si="10"/>
        <v>4.8</v>
      </c>
      <c r="R59" s="862">
        <f t="shared" si="11"/>
        <v>12</v>
      </c>
      <c r="S59" s="862">
        <f t="shared" si="12"/>
        <v>2294</v>
      </c>
      <c r="T59" s="862">
        <f t="shared" si="12"/>
        <v>194.4</v>
      </c>
      <c r="U59" s="862">
        <f t="shared" si="12"/>
        <v>129.6</v>
      </c>
      <c r="V59" s="862">
        <f t="shared" si="13"/>
        <v>324</v>
      </c>
      <c r="W59" s="881" t="s">
        <v>1114</v>
      </c>
    </row>
    <row r="60" spans="1:23" ht="20.25" customHeight="1">
      <c r="A60" s="893">
        <v>49</v>
      </c>
      <c r="B60" s="615" t="s">
        <v>923</v>
      </c>
      <c r="C60" s="897">
        <v>180</v>
      </c>
      <c r="D60" s="862">
        <f t="shared" si="1"/>
        <v>10.8</v>
      </c>
      <c r="E60" s="862">
        <f t="shared" si="2"/>
        <v>7.2</v>
      </c>
      <c r="F60" s="862">
        <f t="shared" si="14"/>
        <v>18</v>
      </c>
      <c r="G60" s="897">
        <v>139</v>
      </c>
      <c r="H60" s="862">
        <f t="shared" si="3"/>
        <v>12.509999999999998</v>
      </c>
      <c r="I60" s="862">
        <f t="shared" si="4"/>
        <v>8.3399999999999981</v>
      </c>
      <c r="J60" s="862">
        <f t="shared" si="5"/>
        <v>20.849999999999998</v>
      </c>
      <c r="K60" s="897">
        <v>9</v>
      </c>
      <c r="L60" s="862">
        <f t="shared" si="6"/>
        <v>1.08</v>
      </c>
      <c r="M60" s="862">
        <f t="shared" si="7"/>
        <v>0.72</v>
      </c>
      <c r="N60" s="862">
        <f t="shared" si="8"/>
        <v>1.8</v>
      </c>
      <c r="O60" s="897">
        <v>1</v>
      </c>
      <c r="P60" s="862">
        <f t="shared" si="9"/>
        <v>0.15</v>
      </c>
      <c r="Q60" s="862">
        <f t="shared" si="10"/>
        <v>0.1</v>
      </c>
      <c r="R60" s="862">
        <f t="shared" si="11"/>
        <v>0.25</v>
      </c>
      <c r="S60" s="862">
        <f t="shared" si="12"/>
        <v>329</v>
      </c>
      <c r="T60" s="862">
        <f t="shared" si="12"/>
        <v>24.54</v>
      </c>
      <c r="U60" s="862">
        <f t="shared" si="12"/>
        <v>16.36</v>
      </c>
      <c r="V60" s="862">
        <f t="shared" si="13"/>
        <v>40.9</v>
      </c>
    </row>
    <row r="61" spans="1:23" ht="20.25" customHeight="1">
      <c r="A61" s="893">
        <v>50</v>
      </c>
      <c r="B61" s="615" t="s">
        <v>924</v>
      </c>
      <c r="C61" s="897">
        <v>231</v>
      </c>
      <c r="D61" s="862">
        <f t="shared" si="1"/>
        <v>13.86</v>
      </c>
      <c r="E61" s="862">
        <f t="shared" si="2"/>
        <v>9.24</v>
      </c>
      <c r="F61" s="862">
        <f t="shared" si="14"/>
        <v>23.1</v>
      </c>
      <c r="G61" s="897">
        <v>220</v>
      </c>
      <c r="H61" s="862">
        <f t="shared" si="3"/>
        <v>19.8</v>
      </c>
      <c r="I61" s="862">
        <f t="shared" si="4"/>
        <v>13.2</v>
      </c>
      <c r="J61" s="862">
        <f t="shared" si="5"/>
        <v>33</v>
      </c>
      <c r="K61" s="897">
        <v>220</v>
      </c>
      <c r="L61" s="862">
        <f t="shared" si="6"/>
        <v>26.4</v>
      </c>
      <c r="M61" s="862">
        <f t="shared" si="7"/>
        <v>17.600000000000001</v>
      </c>
      <c r="N61" s="862">
        <f t="shared" si="8"/>
        <v>44</v>
      </c>
      <c r="O61" s="897">
        <v>220</v>
      </c>
      <c r="P61" s="862">
        <f t="shared" si="9"/>
        <v>33</v>
      </c>
      <c r="Q61" s="862">
        <f t="shared" si="10"/>
        <v>22</v>
      </c>
      <c r="R61" s="862">
        <f t="shared" si="11"/>
        <v>55</v>
      </c>
      <c r="S61" s="862">
        <f t="shared" si="12"/>
        <v>891</v>
      </c>
      <c r="T61" s="862">
        <f t="shared" si="12"/>
        <v>93.06</v>
      </c>
      <c r="U61" s="862">
        <f t="shared" si="12"/>
        <v>62.04</v>
      </c>
      <c r="V61" s="862">
        <f t="shared" si="13"/>
        <v>155.1</v>
      </c>
      <c r="W61" s="881" t="s">
        <v>1114</v>
      </c>
    </row>
    <row r="62" spans="1:23" ht="20.25" customHeight="1">
      <c r="A62" s="898">
        <v>51</v>
      </c>
      <c r="B62" s="899" t="s">
        <v>925</v>
      </c>
      <c r="C62" s="900">
        <v>1287</v>
      </c>
      <c r="D62" s="901">
        <f t="shared" si="1"/>
        <v>77.220000000000013</v>
      </c>
      <c r="E62" s="901">
        <f t="shared" si="2"/>
        <v>51.480000000000011</v>
      </c>
      <c r="F62" s="901">
        <f t="shared" si="14"/>
        <v>128.70000000000002</v>
      </c>
      <c r="G62" s="900">
        <v>788</v>
      </c>
      <c r="H62" s="901">
        <f t="shared" si="3"/>
        <v>70.919999999999987</v>
      </c>
      <c r="I62" s="901">
        <f t="shared" si="4"/>
        <v>47.28</v>
      </c>
      <c r="J62" s="901">
        <f t="shared" si="5"/>
        <v>118.19999999999999</v>
      </c>
      <c r="K62" s="900">
        <v>59</v>
      </c>
      <c r="L62" s="901">
        <f t="shared" si="6"/>
        <v>7.08</v>
      </c>
      <c r="M62" s="901">
        <f t="shared" si="7"/>
        <v>4.72</v>
      </c>
      <c r="N62" s="901">
        <f t="shared" si="8"/>
        <v>11.8</v>
      </c>
      <c r="O62" s="900">
        <v>18</v>
      </c>
      <c r="P62" s="901">
        <f t="shared" si="9"/>
        <v>2.7</v>
      </c>
      <c r="Q62" s="901">
        <f t="shared" si="10"/>
        <v>1.8</v>
      </c>
      <c r="R62" s="901">
        <f t="shared" si="11"/>
        <v>4.5</v>
      </c>
      <c r="S62" s="901">
        <f t="shared" si="12"/>
        <v>2152</v>
      </c>
      <c r="T62" s="862">
        <f t="shared" si="12"/>
        <v>157.91999999999999</v>
      </c>
      <c r="U62" s="862">
        <f t="shared" si="12"/>
        <v>105.28000000000002</v>
      </c>
      <c r="V62" s="862">
        <f t="shared" si="13"/>
        <v>263.2</v>
      </c>
    </row>
    <row r="63" spans="1:23" ht="20.25" customHeight="1">
      <c r="A63" s="862"/>
      <c r="B63" s="862"/>
      <c r="C63" s="902">
        <f>SUM(C12:C62)</f>
        <v>23687</v>
      </c>
      <c r="D63" s="895">
        <f t="shared" si="1"/>
        <v>1421.2200000000003</v>
      </c>
      <c r="E63" s="895">
        <f t="shared" si="2"/>
        <v>947.48000000000013</v>
      </c>
      <c r="F63" s="895">
        <f t="shared" si="14"/>
        <v>2368.7000000000003</v>
      </c>
      <c r="G63" s="902">
        <f>SUM(G12:G62)</f>
        <v>15723.56</v>
      </c>
      <c r="H63" s="895">
        <f t="shared" si="3"/>
        <v>1415.1203999999998</v>
      </c>
      <c r="I63" s="895">
        <f t="shared" si="4"/>
        <v>943.41359999999986</v>
      </c>
      <c r="J63" s="895">
        <f t="shared" si="5"/>
        <v>2358.5339999999997</v>
      </c>
      <c r="K63" s="902">
        <f>SUM(K12:K62)</f>
        <v>2477.5280400000001</v>
      </c>
      <c r="L63" s="895">
        <f t="shared" si="6"/>
        <v>297.3033648</v>
      </c>
      <c r="M63" s="895">
        <f t="shared" si="7"/>
        <v>198.2022432</v>
      </c>
      <c r="N63" s="895">
        <f t="shared" si="8"/>
        <v>495.50560800000005</v>
      </c>
      <c r="O63" s="902">
        <f>SUM(O12:O62)</f>
        <v>750.02633648000005</v>
      </c>
      <c r="P63" s="895">
        <f t="shared" si="9"/>
        <v>112.50395047200001</v>
      </c>
      <c r="Q63" s="895">
        <f t="shared" si="10"/>
        <v>75.002633648000014</v>
      </c>
      <c r="R63" s="895">
        <f t="shared" si="11"/>
        <v>187.50658412000001</v>
      </c>
      <c r="S63" s="918">
        <f>SUM(S12:S62)</f>
        <v>42638.11437648</v>
      </c>
      <c r="T63" s="917">
        <f t="shared" ref="T63:U63" si="15">D63+H63+L63+P63</f>
        <v>3246.1477152719999</v>
      </c>
      <c r="U63" s="912">
        <f t="shared" si="15"/>
        <v>2164.0984768479998</v>
      </c>
      <c r="V63" s="912">
        <f t="shared" si="13"/>
        <v>5410.2461921199993</v>
      </c>
    </row>
    <row r="64" spans="1:23" ht="20.25" customHeight="1">
      <c r="D64" s="846">
        <f>C63*0.06</f>
        <v>1421.22</v>
      </c>
      <c r="E64" s="846">
        <f>C63*0.04</f>
        <v>947.48</v>
      </c>
      <c r="F64" s="846">
        <f t="shared" ref="F64:V64" si="16">E63*0.06</f>
        <v>56.848800000000004</v>
      </c>
      <c r="G64" s="846">
        <f t="shared" si="16"/>
        <v>142.12200000000001</v>
      </c>
      <c r="H64" s="846">
        <f t="shared" si="16"/>
        <v>943.41359999999997</v>
      </c>
      <c r="I64" s="846">
        <f t="shared" si="16"/>
        <v>84.907223999999985</v>
      </c>
      <c r="J64" s="846">
        <f t="shared" si="16"/>
        <v>56.604815999999992</v>
      </c>
      <c r="K64" s="846">
        <f t="shared" si="16"/>
        <v>141.51203999999998</v>
      </c>
      <c r="L64" s="846">
        <f t="shared" si="16"/>
        <v>148.6516824</v>
      </c>
      <c r="M64" s="846">
        <f t="shared" si="16"/>
        <v>17.838201888</v>
      </c>
      <c r="N64" s="846">
        <f t="shared" si="16"/>
        <v>11.892134592</v>
      </c>
      <c r="O64" s="846">
        <f t="shared" si="16"/>
        <v>29.730336480000002</v>
      </c>
      <c r="P64" s="846">
        <f t="shared" si="16"/>
        <v>45.001580188799998</v>
      </c>
      <c r="Q64" s="846">
        <f t="shared" si="16"/>
        <v>6.7502370283200008</v>
      </c>
      <c r="R64" s="846">
        <f t="shared" si="16"/>
        <v>4.5001580188800006</v>
      </c>
      <c r="S64" s="846">
        <f t="shared" si="16"/>
        <v>11.2503950472</v>
      </c>
      <c r="T64" s="846">
        <f t="shared" si="16"/>
        <v>2558.2868625888</v>
      </c>
      <c r="U64" s="846">
        <f t="shared" si="16"/>
        <v>194.76886291631999</v>
      </c>
      <c r="V64" s="846">
        <f t="shared" si="16"/>
        <v>129.84590861087997</v>
      </c>
    </row>
    <row r="65" spans="3:18" ht="20.25" customHeight="1">
      <c r="C65" s="864"/>
      <c r="D65" s="864"/>
      <c r="E65" s="864"/>
      <c r="F65" s="864"/>
      <c r="G65" s="903"/>
      <c r="H65" s="864"/>
      <c r="I65" s="864"/>
      <c r="J65" s="864"/>
      <c r="K65" s="864"/>
      <c r="L65" s="864"/>
      <c r="M65" s="864"/>
      <c r="N65" s="864"/>
    </row>
    <row r="66" spans="3:18" ht="20.25" customHeight="1">
      <c r="C66" s="1231" t="s">
        <v>12</v>
      </c>
      <c r="D66" s="1231"/>
      <c r="E66" s="784"/>
      <c r="F66" s="798"/>
      <c r="G66" s="798"/>
      <c r="H66" s="358"/>
      <c r="I66" s="358"/>
      <c r="J66" s="896"/>
      <c r="K66" s="896"/>
      <c r="L66" s="867"/>
      <c r="M66" s="1107" t="s">
        <v>13</v>
      </c>
      <c r="N66" s="1107"/>
    </row>
    <row r="67" spans="3:18" ht="20.25" customHeight="1">
      <c r="C67" s="358"/>
      <c r="D67" s="358"/>
      <c r="E67" s="358"/>
      <c r="F67" s="358"/>
      <c r="G67" s="358"/>
      <c r="H67" s="358"/>
      <c r="I67" s="358"/>
      <c r="J67" s="358"/>
      <c r="K67" s="358"/>
      <c r="L67" s="411" t="s">
        <v>14</v>
      </c>
      <c r="M67" s="411"/>
      <c r="N67" s="411"/>
      <c r="R67" s="904"/>
    </row>
    <row r="68" spans="3:18" ht="20.25" customHeight="1">
      <c r="C68" s="358"/>
      <c r="D68" s="358"/>
      <c r="E68" s="358"/>
      <c r="F68" s="358"/>
      <c r="G68" s="358"/>
      <c r="H68" s="358"/>
      <c r="I68" s="358"/>
      <c r="J68" s="358"/>
      <c r="K68" s="358"/>
      <c r="L68" s="411" t="s">
        <v>88</v>
      </c>
      <c r="M68" s="411"/>
      <c r="N68" s="411"/>
    </row>
    <row r="69" spans="3:18" ht="20.25" customHeight="1">
      <c r="C69" s="358"/>
      <c r="D69" s="798"/>
      <c r="E69" s="798"/>
      <c r="F69" s="798"/>
      <c r="G69" s="798"/>
      <c r="H69" s="358"/>
      <c r="I69" s="358"/>
      <c r="J69" s="358"/>
      <c r="K69" s="358"/>
      <c r="L69" s="1115" t="s">
        <v>85</v>
      </c>
      <c r="M69" s="1115"/>
      <c r="N69" s="1115"/>
    </row>
  </sheetData>
  <mergeCells count="23">
    <mergeCell ref="L69:N69"/>
    <mergeCell ref="O9:O10"/>
    <mergeCell ref="P9:R9"/>
    <mergeCell ref="S9:S10"/>
    <mergeCell ref="T9:V9"/>
    <mergeCell ref="C66:D66"/>
    <mergeCell ref="M66:N66"/>
    <mergeCell ref="C9:C10"/>
    <mergeCell ref="D9:F9"/>
    <mergeCell ref="G9:G10"/>
    <mergeCell ref="H9:J9"/>
    <mergeCell ref="K9:K10"/>
    <mergeCell ref="L9:N9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</mergeCells>
  <printOptions horizontalCentered="1"/>
  <pageMargins left="0.70866141732283505" right="0.70866141732283505" top="0.23622047244094499" bottom="0" header="0.31496062992126" footer="0.31496062992126"/>
  <pageSetup paperSize="9" scale="65" orientation="landscape" r:id="rId1"/>
  <rowBreaks count="1" manualBreakCount="1">
    <brk id="36" max="21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view="pageBreakPreview" topLeftCell="A46" zoomScaleSheetLayoutView="100" workbookViewId="0">
      <selection activeCell="K62" sqref="K62"/>
    </sheetView>
  </sheetViews>
  <sheetFormatPr defaultColWidth="8.85546875" defaultRowHeight="14.25"/>
  <cols>
    <col min="1" max="1" width="8.140625" style="62" customWidth="1"/>
    <col min="2" max="2" width="18" style="62" customWidth="1"/>
    <col min="3" max="3" width="12.140625" style="62" customWidth="1"/>
    <col min="4" max="4" width="11.7109375" style="62" customWidth="1"/>
    <col min="5" max="5" width="11.28515625" style="62" customWidth="1"/>
    <col min="6" max="6" width="17.140625" style="62" customWidth="1"/>
    <col min="7" max="7" width="15.140625" style="62" customWidth="1"/>
    <col min="8" max="8" width="14.42578125" style="62" customWidth="1"/>
    <col min="9" max="9" width="14.85546875" style="62" customWidth="1"/>
    <col min="10" max="10" width="18.42578125" style="62" customWidth="1"/>
    <col min="11" max="11" width="17.28515625" style="62" customWidth="1"/>
    <col min="12" max="12" width="16.28515625" style="62" customWidth="1"/>
    <col min="13" max="16384" width="8.85546875" style="62"/>
  </cols>
  <sheetData>
    <row r="1" spans="1:19" ht="15">
      <c r="B1" s="16"/>
      <c r="C1" s="16"/>
      <c r="D1" s="16"/>
      <c r="E1" s="16"/>
      <c r="F1" s="1"/>
      <c r="G1" s="1"/>
      <c r="H1" s="16"/>
      <c r="J1" s="33"/>
      <c r="K1" s="1277" t="s">
        <v>531</v>
      </c>
      <c r="L1" s="1277"/>
    </row>
    <row r="2" spans="1:19" ht="15.75">
      <c r="B2" s="986" t="s">
        <v>0</v>
      </c>
      <c r="C2" s="986"/>
      <c r="D2" s="986"/>
      <c r="E2" s="986"/>
      <c r="F2" s="986"/>
      <c r="G2" s="986"/>
      <c r="H2" s="986"/>
      <c r="I2" s="986"/>
      <c r="J2" s="986"/>
    </row>
    <row r="3" spans="1:19" ht="20.25">
      <c r="B3" s="987" t="s">
        <v>734</v>
      </c>
      <c r="C3" s="987"/>
      <c r="D3" s="987"/>
      <c r="E3" s="987"/>
      <c r="F3" s="987"/>
      <c r="G3" s="987"/>
      <c r="H3" s="987"/>
      <c r="I3" s="987"/>
      <c r="J3" s="987"/>
    </row>
    <row r="4" spans="1:19" ht="20.25">
      <c r="B4" s="99"/>
      <c r="C4" s="99"/>
      <c r="D4" s="99"/>
      <c r="E4" s="99"/>
      <c r="F4" s="99"/>
      <c r="G4" s="99"/>
      <c r="H4" s="99"/>
      <c r="I4" s="99"/>
      <c r="J4" s="99"/>
    </row>
    <row r="5" spans="1:19" ht="15.6" customHeight="1">
      <c r="B5" s="1381" t="s">
        <v>751</v>
      </c>
      <c r="C5" s="1381"/>
      <c r="D5" s="1381"/>
      <c r="E5" s="1381"/>
      <c r="F5" s="1381"/>
      <c r="G5" s="1381"/>
      <c r="H5" s="1381"/>
      <c r="I5" s="1381"/>
      <c r="J5" s="1381"/>
      <c r="K5" s="1381"/>
      <c r="L5" s="1381"/>
    </row>
    <row r="6" spans="1:19">
      <c r="A6" s="989" t="s">
        <v>1035</v>
      </c>
      <c r="B6" s="989"/>
      <c r="C6" s="28"/>
    </row>
    <row r="7" spans="1:19" ht="15" customHeight="1">
      <c r="A7" s="1371" t="s">
        <v>110</v>
      </c>
      <c r="B7" s="1374" t="s">
        <v>3</v>
      </c>
      <c r="C7" s="1377" t="s">
        <v>27</v>
      </c>
      <c r="D7" s="1377"/>
      <c r="E7" s="1377"/>
      <c r="F7" s="1377"/>
      <c r="G7" s="1378" t="s">
        <v>28</v>
      </c>
      <c r="H7" s="1379"/>
      <c r="I7" s="1379"/>
      <c r="J7" s="1380"/>
      <c r="K7" s="1374" t="s">
        <v>382</v>
      </c>
      <c r="L7" s="1367" t="s">
        <v>659</v>
      </c>
    </row>
    <row r="8" spans="1:19" ht="31.15" customHeight="1">
      <c r="A8" s="1372"/>
      <c r="B8" s="1375"/>
      <c r="C8" s="1367" t="s">
        <v>241</v>
      </c>
      <c r="D8" s="1374" t="s">
        <v>439</v>
      </c>
      <c r="E8" s="1382" t="s">
        <v>98</v>
      </c>
      <c r="F8" s="1383"/>
      <c r="G8" s="1376" t="s">
        <v>241</v>
      </c>
      <c r="H8" s="1367" t="s">
        <v>439</v>
      </c>
      <c r="I8" s="1384" t="s">
        <v>98</v>
      </c>
      <c r="J8" s="1385"/>
      <c r="K8" s="1375"/>
      <c r="L8" s="1367"/>
    </row>
    <row r="9" spans="1:19" ht="69.75" customHeight="1">
      <c r="A9" s="1373"/>
      <c r="B9" s="1376"/>
      <c r="C9" s="1367"/>
      <c r="D9" s="1376"/>
      <c r="E9" s="226" t="s">
        <v>867</v>
      </c>
      <c r="F9" s="66" t="s">
        <v>440</v>
      </c>
      <c r="G9" s="1367"/>
      <c r="H9" s="1367"/>
      <c r="I9" s="226" t="s">
        <v>867</v>
      </c>
      <c r="J9" s="66" t="s">
        <v>440</v>
      </c>
      <c r="K9" s="1376"/>
      <c r="L9" s="1367"/>
      <c r="M9" s="88"/>
      <c r="N9" s="88"/>
      <c r="O9" s="88"/>
    </row>
    <row r="10" spans="1:19">
      <c r="A10" s="109">
        <v>1</v>
      </c>
      <c r="B10" s="108">
        <v>2</v>
      </c>
      <c r="C10" s="109">
        <v>3</v>
      </c>
      <c r="D10" s="108">
        <v>4</v>
      </c>
      <c r="E10" s="109">
        <v>5</v>
      </c>
      <c r="F10" s="108">
        <v>6</v>
      </c>
      <c r="G10" s="109">
        <v>7</v>
      </c>
      <c r="H10" s="108">
        <v>8</v>
      </c>
      <c r="I10" s="109">
        <v>9</v>
      </c>
      <c r="J10" s="108">
        <v>10</v>
      </c>
      <c r="K10" s="109" t="s">
        <v>538</v>
      </c>
      <c r="L10" s="108">
        <v>12</v>
      </c>
      <c r="M10" s="88"/>
      <c r="N10" s="88"/>
      <c r="O10" s="88"/>
    </row>
    <row r="11" spans="1:19" s="85" customFormat="1" ht="18" customHeight="1">
      <c r="A11" s="95">
        <v>1</v>
      </c>
      <c r="B11" s="243" t="s">
        <v>875</v>
      </c>
      <c r="C11" s="86">
        <v>27250</v>
      </c>
      <c r="D11" s="86">
        <v>1006</v>
      </c>
      <c r="E11" s="86">
        <v>907</v>
      </c>
      <c r="F11" s="86">
        <v>29</v>
      </c>
      <c r="G11" s="86">
        <v>16849</v>
      </c>
      <c r="H11" s="86">
        <v>500</v>
      </c>
      <c r="I11" s="86">
        <v>459</v>
      </c>
      <c r="J11" s="86">
        <v>14</v>
      </c>
      <c r="K11" s="85">
        <v>1409</v>
      </c>
      <c r="L11" s="87"/>
      <c r="M11" s="88"/>
      <c r="N11" s="88"/>
      <c r="O11" s="88"/>
      <c r="P11" s="88"/>
      <c r="Q11" s="88"/>
      <c r="R11" s="88"/>
      <c r="S11" s="88"/>
    </row>
    <row r="12" spans="1:19" ht="18" customHeight="1">
      <c r="A12" s="95">
        <v>2</v>
      </c>
      <c r="B12" s="243" t="s">
        <v>876</v>
      </c>
      <c r="C12" s="86">
        <v>91137</v>
      </c>
      <c r="D12" s="86">
        <v>3322</v>
      </c>
      <c r="E12" s="86">
        <v>3158</v>
      </c>
      <c r="F12" s="86">
        <v>65</v>
      </c>
      <c r="G12" s="86">
        <v>26541</v>
      </c>
      <c r="H12" s="86">
        <v>803</v>
      </c>
      <c r="I12" s="86">
        <v>776</v>
      </c>
      <c r="J12" s="86">
        <v>47</v>
      </c>
      <c r="K12" s="85">
        <v>4046</v>
      </c>
      <c r="L12" s="87"/>
      <c r="M12" s="88"/>
      <c r="N12" s="88"/>
      <c r="O12" s="88"/>
    </row>
    <row r="13" spans="1:19" ht="18" customHeight="1">
      <c r="A13" s="95">
        <v>3</v>
      </c>
      <c r="B13" s="243" t="s">
        <v>877</v>
      </c>
      <c r="C13" s="85">
        <v>44102</v>
      </c>
      <c r="D13" s="85">
        <v>2198</v>
      </c>
      <c r="E13" s="85">
        <v>2073</v>
      </c>
      <c r="F13" s="85">
        <v>0</v>
      </c>
      <c r="G13" s="85">
        <v>30046</v>
      </c>
      <c r="H13" s="85">
        <v>929</v>
      </c>
      <c r="I13" s="85">
        <v>870</v>
      </c>
      <c r="J13" s="85">
        <v>0</v>
      </c>
      <c r="K13" s="85">
        <v>2943</v>
      </c>
      <c r="L13" s="87"/>
      <c r="M13" s="88"/>
      <c r="N13" s="88"/>
      <c r="O13" s="88"/>
    </row>
    <row r="14" spans="1:19" ht="18" customHeight="1">
      <c r="A14" s="95">
        <v>4</v>
      </c>
      <c r="B14" s="243" t="s">
        <v>878</v>
      </c>
      <c r="C14" s="85">
        <v>43613</v>
      </c>
      <c r="D14" s="85">
        <v>6338</v>
      </c>
      <c r="E14" s="85">
        <v>2063</v>
      </c>
      <c r="F14" s="85">
        <v>0</v>
      </c>
      <c r="G14" s="85">
        <v>23983</v>
      </c>
      <c r="H14" s="85">
        <v>922</v>
      </c>
      <c r="I14" s="85">
        <v>912</v>
      </c>
      <c r="J14" s="85">
        <v>0</v>
      </c>
      <c r="K14" s="85">
        <v>2975</v>
      </c>
      <c r="L14" s="87"/>
    </row>
    <row r="15" spans="1:19" ht="18" customHeight="1">
      <c r="A15" s="95">
        <v>5</v>
      </c>
      <c r="B15" s="243" t="s">
        <v>879</v>
      </c>
      <c r="C15" s="85">
        <v>105966</v>
      </c>
      <c r="D15" s="85">
        <v>5092</v>
      </c>
      <c r="E15" s="85">
        <v>4169</v>
      </c>
      <c r="F15" s="85">
        <v>137</v>
      </c>
      <c r="G15" s="85">
        <v>46231</v>
      </c>
      <c r="H15" s="85">
        <v>1544</v>
      </c>
      <c r="I15" s="85">
        <v>1398</v>
      </c>
      <c r="J15" s="85">
        <v>82</v>
      </c>
      <c r="K15" s="85">
        <v>5786</v>
      </c>
      <c r="L15" s="87"/>
      <c r="N15" s="62" t="s">
        <v>11</v>
      </c>
    </row>
    <row r="16" spans="1:19" ht="18" customHeight="1">
      <c r="A16" s="95">
        <v>6</v>
      </c>
      <c r="B16" s="243" t="s">
        <v>880</v>
      </c>
      <c r="C16" s="85">
        <v>105966</v>
      </c>
      <c r="D16" s="85">
        <v>3679</v>
      </c>
      <c r="E16" s="85">
        <v>3560</v>
      </c>
      <c r="F16" s="85">
        <v>0</v>
      </c>
      <c r="G16" s="85">
        <v>62815</v>
      </c>
      <c r="H16" s="85">
        <v>1879</v>
      </c>
      <c r="I16" s="85">
        <v>1790</v>
      </c>
      <c r="J16" s="85">
        <v>0</v>
      </c>
      <c r="K16" s="85">
        <v>5350</v>
      </c>
      <c r="L16" s="87"/>
    </row>
    <row r="17" spans="1:12" ht="18" customHeight="1">
      <c r="A17" s="95">
        <v>7</v>
      </c>
      <c r="B17" s="243" t="s">
        <v>881</v>
      </c>
      <c r="C17" s="85">
        <v>95952</v>
      </c>
      <c r="D17" s="85">
        <v>3656</v>
      </c>
      <c r="E17" s="85">
        <v>3574</v>
      </c>
      <c r="F17" s="85">
        <v>0</v>
      </c>
      <c r="G17" s="85">
        <v>64558</v>
      </c>
      <c r="H17" s="85">
        <v>1928</v>
      </c>
      <c r="I17" s="85">
        <v>1856</v>
      </c>
      <c r="J17" s="85">
        <v>0</v>
      </c>
      <c r="K17" s="85">
        <v>5430</v>
      </c>
      <c r="L17" s="87"/>
    </row>
    <row r="18" spans="1:12" ht="18" customHeight="1">
      <c r="A18" s="95">
        <v>8</v>
      </c>
      <c r="B18" s="243" t="s">
        <v>882</v>
      </c>
      <c r="C18" s="85">
        <v>70785</v>
      </c>
      <c r="D18" s="85">
        <v>2646</v>
      </c>
      <c r="E18" s="85">
        <v>2637</v>
      </c>
      <c r="F18" s="85">
        <v>0</v>
      </c>
      <c r="G18" s="85">
        <v>44668</v>
      </c>
      <c r="H18" s="85">
        <v>1271</v>
      </c>
      <c r="I18" s="85">
        <v>1265</v>
      </c>
      <c r="J18" s="85">
        <v>0</v>
      </c>
      <c r="K18" s="85">
        <v>3902</v>
      </c>
      <c r="L18" s="87"/>
    </row>
    <row r="19" spans="1:12" ht="18" customHeight="1">
      <c r="A19" s="95">
        <v>9</v>
      </c>
      <c r="B19" s="243" t="s">
        <v>883</v>
      </c>
      <c r="C19" s="85">
        <v>71436</v>
      </c>
      <c r="D19" s="85">
        <v>2261</v>
      </c>
      <c r="E19" s="85">
        <v>1945</v>
      </c>
      <c r="F19" s="85">
        <v>316</v>
      </c>
      <c r="G19" s="85">
        <v>43617</v>
      </c>
      <c r="H19" s="85">
        <v>1106</v>
      </c>
      <c r="I19" s="85">
        <v>856</v>
      </c>
      <c r="J19" s="85">
        <v>250</v>
      </c>
      <c r="K19" s="85">
        <v>3367</v>
      </c>
      <c r="L19" s="87"/>
    </row>
    <row r="20" spans="1:12" ht="18" customHeight="1">
      <c r="A20" s="95">
        <v>10</v>
      </c>
      <c r="B20" s="243" t="s">
        <v>884</v>
      </c>
      <c r="C20" s="85">
        <v>49220</v>
      </c>
      <c r="D20" s="85">
        <v>1262</v>
      </c>
      <c r="E20" s="85">
        <v>1120</v>
      </c>
      <c r="F20" s="85">
        <v>26</v>
      </c>
      <c r="G20" s="85">
        <v>26500</v>
      </c>
      <c r="H20" s="85">
        <v>576</v>
      </c>
      <c r="I20" s="85">
        <v>519</v>
      </c>
      <c r="J20" s="85">
        <v>0</v>
      </c>
      <c r="K20" s="85">
        <v>1665</v>
      </c>
      <c r="L20" s="87"/>
    </row>
    <row r="21" spans="1:12" ht="18" customHeight="1">
      <c r="A21" s="95">
        <v>11</v>
      </c>
      <c r="B21" s="243" t="s">
        <v>885</v>
      </c>
      <c r="C21" s="85">
        <v>138084</v>
      </c>
      <c r="D21" s="85">
        <v>4306</v>
      </c>
      <c r="E21" s="85">
        <v>4103</v>
      </c>
      <c r="F21" s="85">
        <v>0</v>
      </c>
      <c r="G21" s="85">
        <v>88899</v>
      </c>
      <c r="H21" s="85">
        <v>2115</v>
      </c>
      <c r="I21" s="85">
        <v>1970</v>
      </c>
      <c r="J21" s="85">
        <v>0</v>
      </c>
      <c r="K21" s="85">
        <v>6073</v>
      </c>
      <c r="L21" s="87"/>
    </row>
    <row r="22" spans="1:12" ht="18" customHeight="1">
      <c r="A22" s="95">
        <v>12</v>
      </c>
      <c r="B22" s="243" t="s">
        <v>886</v>
      </c>
      <c r="C22" s="85">
        <v>102807</v>
      </c>
      <c r="D22" s="85">
        <v>4699</v>
      </c>
      <c r="E22" s="85">
        <v>4525</v>
      </c>
      <c r="F22" s="85">
        <v>0</v>
      </c>
      <c r="G22" s="85">
        <v>77566</v>
      </c>
      <c r="H22" s="85">
        <v>2398</v>
      </c>
      <c r="I22" s="85">
        <v>2289</v>
      </c>
      <c r="J22" s="85">
        <v>0</v>
      </c>
      <c r="K22" s="85">
        <v>6814</v>
      </c>
      <c r="L22" s="87"/>
    </row>
    <row r="23" spans="1:12" ht="18" customHeight="1">
      <c r="A23" s="95">
        <v>13</v>
      </c>
      <c r="B23" s="243" t="s">
        <v>887</v>
      </c>
      <c r="C23" s="85">
        <v>85098</v>
      </c>
      <c r="D23" s="85">
        <v>2977</v>
      </c>
      <c r="E23" s="85">
        <v>2785</v>
      </c>
      <c r="F23" s="85">
        <v>34</v>
      </c>
      <c r="G23" s="85">
        <v>56800</v>
      </c>
      <c r="H23" s="85">
        <v>1475</v>
      </c>
      <c r="I23" s="85">
        <v>1410</v>
      </c>
      <c r="J23" s="85">
        <v>43</v>
      </c>
      <c r="K23" s="85">
        <v>4272</v>
      </c>
      <c r="L23" s="87"/>
    </row>
    <row r="24" spans="1:12" ht="18" customHeight="1">
      <c r="A24" s="95">
        <v>14</v>
      </c>
      <c r="B24" s="243" t="s">
        <v>888</v>
      </c>
      <c r="C24" s="85">
        <v>44331</v>
      </c>
      <c r="D24" s="85">
        <v>1561</v>
      </c>
      <c r="E24" s="85">
        <v>1555</v>
      </c>
      <c r="F24" s="85">
        <v>25</v>
      </c>
      <c r="G24" s="85">
        <v>30019</v>
      </c>
      <c r="H24" s="85">
        <v>856</v>
      </c>
      <c r="I24" s="85">
        <v>834</v>
      </c>
      <c r="J24" s="85">
        <v>21</v>
      </c>
      <c r="K24" s="85">
        <v>2435</v>
      </c>
      <c r="L24" s="87"/>
    </row>
    <row r="25" spans="1:12" ht="18" customHeight="1">
      <c r="A25" s="95">
        <v>15</v>
      </c>
      <c r="B25" s="243" t="s">
        <v>889</v>
      </c>
      <c r="C25" s="85">
        <v>67024</v>
      </c>
      <c r="D25" s="85">
        <v>2613</v>
      </c>
      <c r="E25" s="85">
        <v>2511</v>
      </c>
      <c r="F25" s="85">
        <v>102</v>
      </c>
      <c r="G25" s="85">
        <v>44559</v>
      </c>
      <c r="H25" s="85">
        <v>1358</v>
      </c>
      <c r="I25" s="85">
        <v>1279</v>
      </c>
      <c r="J25" s="85">
        <v>79</v>
      </c>
      <c r="K25" s="85">
        <v>3971</v>
      </c>
      <c r="L25" s="87"/>
    </row>
    <row r="26" spans="1:12" ht="18" customHeight="1">
      <c r="A26" s="95">
        <v>16</v>
      </c>
      <c r="B26" s="243" t="s">
        <v>890</v>
      </c>
      <c r="C26" s="85">
        <v>144085</v>
      </c>
      <c r="D26" s="85">
        <v>5049</v>
      </c>
      <c r="E26" s="85">
        <v>4996</v>
      </c>
      <c r="F26" s="85">
        <v>0</v>
      </c>
      <c r="G26" s="85">
        <v>78343</v>
      </c>
      <c r="H26" s="85">
        <v>1932</v>
      </c>
      <c r="I26" s="85">
        <v>1882</v>
      </c>
      <c r="J26" s="85">
        <v>0</v>
      </c>
      <c r="K26" s="85">
        <v>6878</v>
      </c>
      <c r="L26" s="87"/>
    </row>
    <row r="27" spans="1:12" ht="18" customHeight="1">
      <c r="A27" s="95">
        <v>17</v>
      </c>
      <c r="B27" s="243" t="s">
        <v>891</v>
      </c>
      <c r="C27" s="85">
        <v>60605</v>
      </c>
      <c r="D27" s="85">
        <v>2583</v>
      </c>
      <c r="E27" s="85">
        <v>2539</v>
      </c>
      <c r="F27" s="85">
        <v>0</v>
      </c>
      <c r="G27" s="85">
        <v>38389</v>
      </c>
      <c r="H27" s="85">
        <v>2583</v>
      </c>
      <c r="I27" s="85">
        <v>1047</v>
      </c>
      <c r="J27" s="85">
        <v>0</v>
      </c>
      <c r="K27" s="85">
        <v>3586</v>
      </c>
      <c r="L27" s="87"/>
    </row>
    <row r="28" spans="1:12" ht="18" customHeight="1">
      <c r="A28" s="95">
        <v>18</v>
      </c>
      <c r="B28" s="243" t="s">
        <v>892</v>
      </c>
      <c r="C28" s="85">
        <v>80459</v>
      </c>
      <c r="D28" s="85">
        <v>3144</v>
      </c>
      <c r="E28" s="85">
        <v>2942</v>
      </c>
      <c r="F28" s="85">
        <v>50</v>
      </c>
      <c r="G28" s="85">
        <v>52171</v>
      </c>
      <c r="H28" s="85">
        <v>1358</v>
      </c>
      <c r="I28" s="85">
        <v>1317</v>
      </c>
      <c r="J28" s="85">
        <v>49</v>
      </c>
      <c r="K28" s="85">
        <v>4358</v>
      </c>
      <c r="L28" s="87"/>
    </row>
    <row r="29" spans="1:12" ht="18" customHeight="1">
      <c r="A29" s="95">
        <v>19</v>
      </c>
      <c r="B29" s="243" t="s">
        <v>893</v>
      </c>
      <c r="C29" s="85">
        <v>63231</v>
      </c>
      <c r="D29" s="85">
        <v>2122</v>
      </c>
      <c r="E29" s="85">
        <v>1849</v>
      </c>
      <c r="F29" s="85">
        <v>61</v>
      </c>
      <c r="G29" s="85">
        <v>42615</v>
      </c>
      <c r="H29" s="85">
        <v>1311</v>
      </c>
      <c r="I29" s="85">
        <v>1046</v>
      </c>
      <c r="J29" s="85">
        <v>30</v>
      </c>
      <c r="K29" s="85">
        <v>2986</v>
      </c>
      <c r="L29" s="87"/>
    </row>
    <row r="30" spans="1:12" ht="18" customHeight="1">
      <c r="A30" s="95">
        <v>20</v>
      </c>
      <c r="B30" s="243" t="s">
        <v>894</v>
      </c>
      <c r="C30" s="85">
        <v>30727</v>
      </c>
      <c r="D30" s="85">
        <v>1068</v>
      </c>
      <c r="E30" s="85">
        <v>1043</v>
      </c>
      <c r="F30" s="85">
        <v>0</v>
      </c>
      <c r="G30" s="85">
        <v>20649</v>
      </c>
      <c r="H30" s="85">
        <v>625</v>
      </c>
      <c r="I30" s="85">
        <v>610</v>
      </c>
      <c r="J30" s="85">
        <v>0</v>
      </c>
      <c r="K30" s="85">
        <v>1653</v>
      </c>
      <c r="L30" s="87"/>
    </row>
    <row r="31" spans="1:12" ht="18" customHeight="1">
      <c r="A31" s="95">
        <v>21</v>
      </c>
      <c r="B31" s="243" t="s">
        <v>895</v>
      </c>
      <c r="C31" s="85">
        <v>45571</v>
      </c>
      <c r="D31" s="85">
        <v>2043</v>
      </c>
      <c r="E31" s="85">
        <v>1838</v>
      </c>
      <c r="F31" s="85">
        <v>0</v>
      </c>
      <c r="G31" s="85">
        <v>33709</v>
      </c>
      <c r="H31" s="85">
        <v>1174</v>
      </c>
      <c r="I31" s="85">
        <v>1068</v>
      </c>
      <c r="J31" s="85">
        <v>0</v>
      </c>
      <c r="K31" s="85">
        <v>2906</v>
      </c>
      <c r="L31" s="87"/>
    </row>
    <row r="32" spans="1:12" ht="18" customHeight="1">
      <c r="A32" s="95">
        <v>22</v>
      </c>
      <c r="B32" s="243" t="s">
        <v>896</v>
      </c>
      <c r="C32" s="85">
        <v>67623</v>
      </c>
      <c r="D32" s="85">
        <v>2086</v>
      </c>
      <c r="E32" s="85">
        <v>1926</v>
      </c>
      <c r="F32" s="85">
        <v>160</v>
      </c>
      <c r="G32" s="85">
        <v>46067</v>
      </c>
      <c r="H32" s="85">
        <v>1274</v>
      </c>
      <c r="I32" s="85">
        <v>1126</v>
      </c>
      <c r="J32" s="85">
        <v>116</v>
      </c>
      <c r="K32" s="85">
        <v>3328</v>
      </c>
      <c r="L32" s="87"/>
    </row>
    <row r="33" spans="1:12" ht="18" customHeight="1">
      <c r="A33" s="95">
        <v>23</v>
      </c>
      <c r="B33" s="243" t="s">
        <v>897</v>
      </c>
      <c r="C33" s="85">
        <v>87468</v>
      </c>
      <c r="D33" s="85">
        <v>2972</v>
      </c>
      <c r="E33" s="85">
        <v>2759</v>
      </c>
      <c r="F33" s="85">
        <v>213</v>
      </c>
      <c r="G33" s="85">
        <v>64095</v>
      </c>
      <c r="H33" s="85">
        <v>1516</v>
      </c>
      <c r="I33" s="85">
        <v>1432</v>
      </c>
      <c r="J33" s="85">
        <v>84</v>
      </c>
      <c r="K33" s="85">
        <v>4488</v>
      </c>
      <c r="L33" s="87"/>
    </row>
    <row r="34" spans="1:12" ht="18" customHeight="1">
      <c r="A34" s="95">
        <v>24</v>
      </c>
      <c r="B34" s="243" t="s">
        <v>898</v>
      </c>
      <c r="C34" s="85">
        <v>134537</v>
      </c>
      <c r="D34" s="85">
        <v>3953</v>
      </c>
      <c r="E34" s="85">
        <v>3254</v>
      </c>
      <c r="F34" s="85">
        <v>20</v>
      </c>
      <c r="G34" s="85">
        <v>54184</v>
      </c>
      <c r="H34" s="85">
        <v>1028</v>
      </c>
      <c r="I34" s="85">
        <v>1028</v>
      </c>
      <c r="J34" s="85">
        <v>10</v>
      </c>
      <c r="K34" s="85">
        <v>4312</v>
      </c>
      <c r="L34" s="87"/>
    </row>
    <row r="35" spans="1:12" ht="18" customHeight="1">
      <c r="A35" s="95">
        <v>25</v>
      </c>
      <c r="B35" s="243" t="s">
        <v>899</v>
      </c>
      <c r="C35" s="85">
        <v>83964</v>
      </c>
      <c r="D35" s="85">
        <v>511</v>
      </c>
      <c r="E35" s="85">
        <v>2594</v>
      </c>
      <c r="F35" s="85">
        <v>2083</v>
      </c>
      <c r="G35" s="85">
        <v>56871</v>
      </c>
      <c r="H35" s="85">
        <v>1426</v>
      </c>
      <c r="I35" s="85">
        <v>1328</v>
      </c>
      <c r="J35" s="85">
        <v>98</v>
      </c>
      <c r="K35" s="85">
        <v>6103</v>
      </c>
      <c r="L35" s="87"/>
    </row>
    <row r="36" spans="1:12" ht="18" customHeight="1">
      <c r="A36" s="95">
        <v>26</v>
      </c>
      <c r="B36" s="243" t="s">
        <v>900</v>
      </c>
      <c r="C36" s="85">
        <v>93368</v>
      </c>
      <c r="D36" s="85">
        <v>2625</v>
      </c>
      <c r="E36" s="85">
        <v>2363</v>
      </c>
      <c r="F36" s="85">
        <v>262</v>
      </c>
      <c r="G36" s="85">
        <v>57455</v>
      </c>
      <c r="H36" s="85">
        <v>1315</v>
      </c>
      <c r="I36" s="85">
        <v>1229</v>
      </c>
      <c r="J36" s="85">
        <v>86</v>
      </c>
      <c r="K36" s="85">
        <v>3940</v>
      </c>
      <c r="L36" s="87"/>
    </row>
    <row r="37" spans="1:12" ht="18" customHeight="1">
      <c r="A37" s="95">
        <v>27</v>
      </c>
      <c r="B37" s="243" t="s">
        <v>901</v>
      </c>
      <c r="C37" s="85">
        <v>112371</v>
      </c>
      <c r="D37" s="85">
        <v>4502</v>
      </c>
      <c r="E37" s="85">
        <v>4336</v>
      </c>
      <c r="F37" s="85">
        <v>0</v>
      </c>
      <c r="G37" s="85">
        <v>65751</v>
      </c>
      <c r="H37" s="85">
        <v>1899</v>
      </c>
      <c r="I37" s="85">
        <v>1799</v>
      </c>
      <c r="J37" s="85">
        <v>0</v>
      </c>
      <c r="K37" s="85">
        <v>6135</v>
      </c>
      <c r="L37" s="87"/>
    </row>
    <row r="38" spans="1:12" ht="18" customHeight="1">
      <c r="A38" s="95">
        <v>28</v>
      </c>
      <c r="B38" s="243" t="s">
        <v>902</v>
      </c>
      <c r="C38" s="85">
        <v>68507</v>
      </c>
      <c r="D38" s="85">
        <v>3474</v>
      </c>
      <c r="E38" s="85">
        <v>3472</v>
      </c>
      <c r="F38" s="85">
        <v>0</v>
      </c>
      <c r="G38" s="85">
        <v>50526</v>
      </c>
      <c r="H38" s="85">
        <v>1404</v>
      </c>
      <c r="I38" s="85">
        <v>1403</v>
      </c>
      <c r="J38" s="85">
        <v>41</v>
      </c>
      <c r="K38" s="85">
        <v>4916</v>
      </c>
      <c r="L38" s="87"/>
    </row>
    <row r="39" spans="1:12" ht="18" customHeight="1">
      <c r="A39" s="95">
        <v>29</v>
      </c>
      <c r="B39" s="243" t="s">
        <v>903</v>
      </c>
      <c r="C39" s="85">
        <v>48765</v>
      </c>
      <c r="D39" s="85">
        <v>2252</v>
      </c>
      <c r="E39" s="85">
        <v>2109</v>
      </c>
      <c r="F39" s="85">
        <v>0</v>
      </c>
      <c r="G39" s="85">
        <v>38696</v>
      </c>
      <c r="H39" s="85">
        <v>1145</v>
      </c>
      <c r="I39" s="85">
        <v>1160</v>
      </c>
      <c r="J39" s="85">
        <v>0</v>
      </c>
      <c r="K39" s="85">
        <v>3269</v>
      </c>
      <c r="L39" s="87"/>
    </row>
    <row r="40" spans="1:12" ht="18" customHeight="1">
      <c r="A40" s="95">
        <v>30</v>
      </c>
      <c r="B40" s="243" t="s">
        <v>904</v>
      </c>
      <c r="C40" s="85">
        <v>135259</v>
      </c>
      <c r="D40" s="85">
        <v>4317</v>
      </c>
      <c r="E40" s="85">
        <v>4100</v>
      </c>
      <c r="F40" s="85">
        <v>0</v>
      </c>
      <c r="G40" s="85">
        <v>72749</v>
      </c>
      <c r="H40" s="85">
        <v>1589</v>
      </c>
      <c r="I40" s="85">
        <v>1536</v>
      </c>
      <c r="J40" s="85">
        <v>0</v>
      </c>
      <c r="K40" s="85">
        <v>5636</v>
      </c>
      <c r="L40" s="87"/>
    </row>
    <row r="41" spans="1:12" ht="18" customHeight="1">
      <c r="A41" s="95">
        <v>31</v>
      </c>
      <c r="B41" s="243" t="s">
        <v>905</v>
      </c>
      <c r="C41" s="85">
        <v>47455</v>
      </c>
      <c r="D41" s="85">
        <v>1974</v>
      </c>
      <c r="E41" s="85">
        <v>2045</v>
      </c>
      <c r="F41" s="85">
        <v>0</v>
      </c>
      <c r="G41" s="85">
        <v>36388</v>
      </c>
      <c r="H41" s="85">
        <v>1055</v>
      </c>
      <c r="I41" s="85">
        <v>1095</v>
      </c>
      <c r="J41" s="85">
        <v>0</v>
      </c>
      <c r="K41" s="85">
        <v>3140</v>
      </c>
      <c r="L41" s="87"/>
    </row>
    <row r="42" spans="1:12" ht="18" customHeight="1">
      <c r="A42" s="95">
        <v>32</v>
      </c>
      <c r="B42" s="243" t="s">
        <v>906</v>
      </c>
      <c r="C42" s="85">
        <v>32848</v>
      </c>
      <c r="D42" s="85">
        <v>1448</v>
      </c>
      <c r="E42" s="85">
        <v>1411</v>
      </c>
      <c r="F42" s="85">
        <v>0</v>
      </c>
      <c r="G42" s="85">
        <v>22703</v>
      </c>
      <c r="H42" s="85">
        <v>774</v>
      </c>
      <c r="I42" s="85">
        <v>754</v>
      </c>
      <c r="J42" s="85">
        <v>0</v>
      </c>
      <c r="K42" s="85">
        <v>2165</v>
      </c>
      <c r="L42" s="87"/>
    </row>
    <row r="43" spans="1:12" ht="18" customHeight="1">
      <c r="A43" s="95">
        <v>33</v>
      </c>
      <c r="B43" s="243" t="s">
        <v>907</v>
      </c>
      <c r="C43" s="85">
        <v>78704</v>
      </c>
      <c r="D43" s="85">
        <v>2931</v>
      </c>
      <c r="E43" s="85">
        <v>2808</v>
      </c>
      <c r="F43" s="85">
        <v>10</v>
      </c>
      <c r="G43" s="85">
        <v>46754</v>
      </c>
      <c r="H43" s="85">
        <v>1461</v>
      </c>
      <c r="I43" s="85">
        <v>1411</v>
      </c>
      <c r="J43" s="85">
        <v>7</v>
      </c>
      <c r="K43" s="85">
        <v>4236</v>
      </c>
      <c r="L43" s="87"/>
    </row>
    <row r="44" spans="1:12" ht="18" customHeight="1">
      <c r="A44" s="95">
        <v>34</v>
      </c>
      <c r="B44" s="243" t="s">
        <v>908</v>
      </c>
      <c r="C44" s="85">
        <v>75388</v>
      </c>
      <c r="D44" s="85">
        <v>3207</v>
      </c>
      <c r="E44" s="85">
        <v>2971</v>
      </c>
      <c r="F44" s="85">
        <v>0</v>
      </c>
      <c r="G44" s="85">
        <v>50175</v>
      </c>
      <c r="H44" s="85">
        <v>1458</v>
      </c>
      <c r="I44" s="85">
        <v>1358</v>
      </c>
      <c r="J44" s="85">
        <v>0</v>
      </c>
      <c r="K44" s="85">
        <v>4329</v>
      </c>
      <c r="L44" s="87"/>
    </row>
    <row r="45" spans="1:12" ht="18" customHeight="1">
      <c r="A45" s="95">
        <v>35</v>
      </c>
      <c r="B45" s="243" t="s">
        <v>909</v>
      </c>
      <c r="C45" s="85">
        <v>82811</v>
      </c>
      <c r="D45" s="85">
        <v>3570</v>
      </c>
      <c r="E45" s="85">
        <v>3403</v>
      </c>
      <c r="F45" s="85">
        <v>32</v>
      </c>
      <c r="G45" s="85">
        <v>51481</v>
      </c>
      <c r="H45" s="85">
        <v>1675</v>
      </c>
      <c r="I45" s="85">
        <v>1618</v>
      </c>
      <c r="J45" s="85">
        <v>25</v>
      </c>
      <c r="K45" s="85">
        <v>5078</v>
      </c>
      <c r="L45" s="87"/>
    </row>
    <row r="46" spans="1:12" ht="18" customHeight="1">
      <c r="A46" s="95">
        <v>36</v>
      </c>
      <c r="B46" s="243" t="s">
        <v>910</v>
      </c>
      <c r="C46" s="85">
        <v>89993</v>
      </c>
      <c r="D46" s="85">
        <v>2946</v>
      </c>
      <c r="E46" s="85">
        <v>2752</v>
      </c>
      <c r="F46" s="85">
        <v>63</v>
      </c>
      <c r="G46" s="85">
        <v>48206</v>
      </c>
      <c r="H46" s="85">
        <v>1131</v>
      </c>
      <c r="I46" s="85">
        <v>1140</v>
      </c>
      <c r="J46" s="85">
        <v>0</v>
      </c>
      <c r="K46" s="85">
        <v>3955</v>
      </c>
      <c r="L46" s="87"/>
    </row>
    <row r="47" spans="1:12" ht="18" customHeight="1">
      <c r="A47" s="95">
        <v>37</v>
      </c>
      <c r="B47" s="243" t="s">
        <v>911</v>
      </c>
      <c r="C47" s="85">
        <v>111302</v>
      </c>
      <c r="D47" s="85">
        <v>4919</v>
      </c>
      <c r="E47" s="85">
        <v>4712</v>
      </c>
      <c r="F47" s="85">
        <v>0</v>
      </c>
      <c r="G47" s="85">
        <v>79149</v>
      </c>
      <c r="H47" s="85">
        <v>2266</v>
      </c>
      <c r="I47" s="85">
        <v>2040</v>
      </c>
      <c r="J47" s="85">
        <v>0</v>
      </c>
      <c r="K47" s="85">
        <v>6752</v>
      </c>
      <c r="L47" s="87"/>
    </row>
    <row r="48" spans="1:12" ht="18" customHeight="1">
      <c r="A48" s="95">
        <v>38</v>
      </c>
      <c r="B48" s="243" t="s">
        <v>912</v>
      </c>
      <c r="C48" s="85">
        <v>134284</v>
      </c>
      <c r="D48" s="85">
        <v>4407</v>
      </c>
      <c r="E48" s="85">
        <v>4233</v>
      </c>
      <c r="F48" s="85">
        <v>30</v>
      </c>
      <c r="G48" s="85">
        <v>91620</v>
      </c>
      <c r="H48" s="85">
        <v>2401</v>
      </c>
      <c r="I48" s="85">
        <v>2263</v>
      </c>
      <c r="J48" s="85">
        <v>29</v>
      </c>
      <c r="K48" s="85">
        <v>6555</v>
      </c>
      <c r="L48" s="87"/>
    </row>
    <row r="49" spans="1:12" ht="18" customHeight="1">
      <c r="A49" s="95">
        <v>39</v>
      </c>
      <c r="B49" s="243" t="s">
        <v>913</v>
      </c>
      <c r="C49" s="85">
        <v>108171</v>
      </c>
      <c r="D49" s="85">
        <v>4718</v>
      </c>
      <c r="E49" s="85">
        <v>4025</v>
      </c>
      <c r="F49" s="85">
        <v>386</v>
      </c>
      <c r="G49" s="85">
        <v>80994</v>
      </c>
      <c r="H49" s="85">
        <v>2296</v>
      </c>
      <c r="I49" s="85">
        <v>1891</v>
      </c>
      <c r="J49" s="85">
        <v>234</v>
      </c>
      <c r="K49" s="85">
        <v>6536</v>
      </c>
      <c r="L49" s="87"/>
    </row>
    <row r="50" spans="1:12" ht="18" customHeight="1">
      <c r="A50" s="95">
        <v>40</v>
      </c>
      <c r="B50" s="243" t="s">
        <v>914</v>
      </c>
      <c r="C50" s="85">
        <v>63979</v>
      </c>
      <c r="D50" s="85">
        <v>2557</v>
      </c>
      <c r="E50" s="85">
        <v>2477</v>
      </c>
      <c r="F50" s="85">
        <v>42</v>
      </c>
      <c r="G50" s="85">
        <v>43307</v>
      </c>
      <c r="H50" s="85">
        <v>1401</v>
      </c>
      <c r="I50" s="85">
        <v>1359</v>
      </c>
      <c r="J50" s="85">
        <v>27</v>
      </c>
      <c r="K50" s="85">
        <v>3905</v>
      </c>
      <c r="L50" s="87"/>
    </row>
    <row r="51" spans="1:12" ht="18" customHeight="1">
      <c r="A51" s="95">
        <v>41</v>
      </c>
      <c r="B51" s="243" t="s">
        <v>915</v>
      </c>
      <c r="C51" s="85">
        <v>72691</v>
      </c>
      <c r="D51" s="85">
        <v>3671</v>
      </c>
      <c r="E51" s="85">
        <v>3532</v>
      </c>
      <c r="F51" s="85">
        <v>8</v>
      </c>
      <c r="G51" s="85">
        <v>57688</v>
      </c>
      <c r="H51" s="85">
        <v>1779</v>
      </c>
      <c r="I51" s="85">
        <v>1724</v>
      </c>
      <c r="J51" s="85">
        <v>8</v>
      </c>
      <c r="K51" s="85">
        <v>5272</v>
      </c>
      <c r="L51" s="87"/>
    </row>
    <row r="52" spans="1:12" ht="18" customHeight="1">
      <c r="A52" s="95">
        <v>42</v>
      </c>
      <c r="B52" s="243" t="s">
        <v>916</v>
      </c>
      <c r="C52" s="85">
        <v>73670</v>
      </c>
      <c r="D52" s="85">
        <v>3210</v>
      </c>
      <c r="E52" s="85">
        <v>2831</v>
      </c>
      <c r="F52" s="85">
        <v>50</v>
      </c>
      <c r="G52" s="85">
        <v>49152</v>
      </c>
      <c r="H52" s="85">
        <v>1254</v>
      </c>
      <c r="I52" s="85">
        <v>1077</v>
      </c>
      <c r="J52" s="85">
        <v>25</v>
      </c>
      <c r="K52" s="85">
        <v>3983</v>
      </c>
      <c r="L52" s="87"/>
    </row>
    <row r="53" spans="1:12" ht="18" customHeight="1">
      <c r="A53" s="95">
        <v>43</v>
      </c>
      <c r="B53" s="243" t="s">
        <v>917</v>
      </c>
      <c r="C53" s="85">
        <v>33234</v>
      </c>
      <c r="D53" s="85">
        <v>1236</v>
      </c>
      <c r="E53" s="85">
        <v>1195</v>
      </c>
      <c r="F53" s="85">
        <v>40</v>
      </c>
      <c r="G53" s="85">
        <v>22659</v>
      </c>
      <c r="H53" s="85">
        <v>750</v>
      </c>
      <c r="I53" s="85">
        <v>711</v>
      </c>
      <c r="J53" s="85">
        <v>40</v>
      </c>
      <c r="K53" s="85">
        <v>1986</v>
      </c>
      <c r="L53" s="87"/>
    </row>
    <row r="54" spans="1:12" ht="18" customHeight="1">
      <c r="A54" s="95">
        <v>44</v>
      </c>
      <c r="B54" s="243" t="s">
        <v>918</v>
      </c>
      <c r="C54" s="85">
        <v>60555</v>
      </c>
      <c r="D54" s="85">
        <v>1905</v>
      </c>
      <c r="E54" s="85">
        <v>1861</v>
      </c>
      <c r="F54" s="85">
        <v>0</v>
      </c>
      <c r="G54" s="85">
        <v>32904</v>
      </c>
      <c r="H54" s="85">
        <v>716</v>
      </c>
      <c r="I54" s="85">
        <v>683</v>
      </c>
      <c r="J54" s="85">
        <v>0</v>
      </c>
      <c r="K54" s="85">
        <v>2544</v>
      </c>
      <c r="L54" s="87"/>
    </row>
    <row r="55" spans="1:12" ht="18" customHeight="1">
      <c r="A55" s="95">
        <v>45</v>
      </c>
      <c r="B55" s="243" t="s">
        <v>919</v>
      </c>
      <c r="C55" s="85">
        <v>128321</v>
      </c>
      <c r="D55" s="85">
        <v>5662</v>
      </c>
      <c r="E55" s="85">
        <v>4253</v>
      </c>
      <c r="F55" s="85">
        <v>0</v>
      </c>
      <c r="G55" s="85">
        <v>90702</v>
      </c>
      <c r="H55" s="85">
        <v>2085</v>
      </c>
      <c r="I55" s="85">
        <v>1895</v>
      </c>
      <c r="J55" s="85">
        <v>0</v>
      </c>
      <c r="K55" s="85">
        <v>6148</v>
      </c>
      <c r="L55" s="87"/>
    </row>
    <row r="56" spans="1:12" ht="18" customHeight="1">
      <c r="A56" s="95">
        <v>46</v>
      </c>
      <c r="B56" s="243" t="s">
        <v>920</v>
      </c>
      <c r="C56" s="85">
        <v>76249</v>
      </c>
      <c r="D56" s="85">
        <v>3599</v>
      </c>
      <c r="E56" s="85">
        <v>3129</v>
      </c>
      <c r="F56" s="85">
        <v>0</v>
      </c>
      <c r="G56" s="85">
        <v>54952</v>
      </c>
      <c r="H56" s="85">
        <v>1362</v>
      </c>
      <c r="I56" s="85">
        <v>1508</v>
      </c>
      <c r="J56" s="85">
        <v>0</v>
      </c>
      <c r="K56" s="85">
        <v>4637</v>
      </c>
      <c r="L56" s="87"/>
    </row>
    <row r="57" spans="1:12" ht="18" customHeight="1">
      <c r="A57" s="95">
        <v>47</v>
      </c>
      <c r="B57" s="243" t="s">
        <v>921</v>
      </c>
      <c r="C57" s="85">
        <v>96871</v>
      </c>
      <c r="D57" s="85">
        <v>3274</v>
      </c>
      <c r="E57" s="85">
        <v>3036</v>
      </c>
      <c r="F57" s="85">
        <v>120</v>
      </c>
      <c r="G57" s="85">
        <v>62892</v>
      </c>
      <c r="H57" s="85">
        <v>1462</v>
      </c>
      <c r="I57" s="85">
        <v>1348</v>
      </c>
      <c r="J57" s="85">
        <v>62</v>
      </c>
      <c r="K57" s="85">
        <v>4566</v>
      </c>
      <c r="L57" s="87"/>
    </row>
    <row r="58" spans="1:12" ht="18" customHeight="1">
      <c r="A58" s="95">
        <v>48</v>
      </c>
      <c r="B58" s="243" t="s">
        <v>922</v>
      </c>
      <c r="C58" s="85">
        <v>122178</v>
      </c>
      <c r="D58" s="85">
        <v>4313</v>
      </c>
      <c r="E58" s="85">
        <v>3680</v>
      </c>
      <c r="F58" s="85">
        <v>0</v>
      </c>
      <c r="G58" s="85">
        <v>79307</v>
      </c>
      <c r="H58" s="85">
        <v>1910</v>
      </c>
      <c r="I58" s="85">
        <v>1727</v>
      </c>
      <c r="J58" s="85">
        <v>0</v>
      </c>
      <c r="K58" s="85">
        <v>5407</v>
      </c>
      <c r="L58" s="87"/>
    </row>
    <row r="59" spans="1:12" ht="18" customHeight="1">
      <c r="A59" s="95">
        <v>49</v>
      </c>
      <c r="B59" s="243" t="s">
        <v>923</v>
      </c>
      <c r="C59" s="85">
        <v>69090</v>
      </c>
      <c r="D59" s="85">
        <v>2850</v>
      </c>
      <c r="E59" s="85">
        <v>2515</v>
      </c>
      <c r="F59" s="85">
        <v>335</v>
      </c>
      <c r="G59" s="85">
        <v>45654</v>
      </c>
      <c r="H59" s="85">
        <v>1641</v>
      </c>
      <c r="I59" s="85">
        <v>1435</v>
      </c>
      <c r="J59" s="85">
        <v>206</v>
      </c>
      <c r="K59" s="85">
        <v>4491</v>
      </c>
      <c r="L59" s="87"/>
    </row>
    <row r="60" spans="1:12" ht="18" customHeight="1">
      <c r="A60" s="95">
        <v>50</v>
      </c>
      <c r="B60" s="243" t="s">
        <v>924</v>
      </c>
      <c r="C60" s="85">
        <v>44368</v>
      </c>
      <c r="D60" s="85">
        <v>1666</v>
      </c>
      <c r="E60" s="85">
        <v>1572</v>
      </c>
      <c r="F60" s="85">
        <v>0</v>
      </c>
      <c r="G60" s="85">
        <v>31243</v>
      </c>
      <c r="H60" s="85">
        <v>926</v>
      </c>
      <c r="I60" s="85">
        <v>868</v>
      </c>
      <c r="J60" s="85">
        <v>0</v>
      </c>
      <c r="K60" s="85">
        <v>2440</v>
      </c>
      <c r="L60" s="87"/>
    </row>
    <row r="61" spans="1:12" ht="18" customHeight="1">
      <c r="A61" s="95">
        <v>51</v>
      </c>
      <c r="B61" s="243" t="s">
        <v>925</v>
      </c>
      <c r="C61" s="85">
        <v>88181</v>
      </c>
      <c r="D61" s="85">
        <v>3826</v>
      </c>
      <c r="E61" s="85">
        <v>3406</v>
      </c>
      <c r="F61" s="85">
        <v>0</v>
      </c>
      <c r="G61" s="85">
        <v>60570</v>
      </c>
      <c r="H61" s="85">
        <v>1909</v>
      </c>
      <c r="I61" s="85">
        <v>1662</v>
      </c>
      <c r="J61" s="85">
        <v>0</v>
      </c>
      <c r="K61" s="85">
        <v>5068</v>
      </c>
      <c r="L61" s="87"/>
    </row>
    <row r="62" spans="1:12" ht="18" customHeight="1">
      <c r="A62" s="196" t="s">
        <v>19</v>
      </c>
      <c r="B62" s="85"/>
      <c r="C62" s="196">
        <v>4069825</v>
      </c>
      <c r="D62" s="196">
        <v>158206</v>
      </c>
      <c r="E62" s="196">
        <v>144652</v>
      </c>
      <c r="F62" s="196">
        <v>4699</v>
      </c>
      <c r="G62" s="196">
        <v>2594421</v>
      </c>
      <c r="H62" s="196">
        <v>72951</v>
      </c>
      <c r="I62" s="196">
        <v>67061</v>
      </c>
      <c r="J62" s="196">
        <v>1713</v>
      </c>
      <c r="K62" s="196">
        <v>218125</v>
      </c>
      <c r="L62" s="87"/>
    </row>
    <row r="63" spans="1:12" ht="17.25" customHeight="1">
      <c r="A63" s="1368" t="s">
        <v>116</v>
      </c>
      <c r="B63" s="1369"/>
      <c r="C63" s="1369"/>
      <c r="D63" s="1369"/>
      <c r="E63" s="1369"/>
      <c r="F63" s="1369"/>
      <c r="G63" s="1369"/>
      <c r="H63" s="1369"/>
      <c r="I63" s="1369"/>
      <c r="J63" s="1369"/>
      <c r="K63" s="1370"/>
      <c r="L63" s="1370"/>
    </row>
    <row r="65" spans="1:19" s="16" customFormat="1" ht="15.75" customHeight="1">
      <c r="A65" s="990" t="s">
        <v>12</v>
      </c>
      <c r="B65" s="990"/>
      <c r="C65" s="1"/>
      <c r="D65" s="15"/>
      <c r="E65" s="15"/>
      <c r="H65" s="64"/>
      <c r="I65" s="64"/>
      <c r="J65" s="63"/>
      <c r="K65" s="1000" t="s">
        <v>13</v>
      </c>
      <c r="L65" s="1000"/>
      <c r="M65" s="29"/>
    </row>
    <row r="66" spans="1:19" s="16" customFormat="1" ht="13.15" customHeight="1">
      <c r="J66" s="29" t="s">
        <v>14</v>
      </c>
      <c r="K66" s="29"/>
      <c r="L66" s="29"/>
      <c r="M66" s="29"/>
      <c r="N66" s="65"/>
      <c r="O66" s="65"/>
      <c r="P66" s="65"/>
      <c r="Q66" s="65"/>
      <c r="R66" s="65"/>
      <c r="S66" s="65"/>
    </row>
    <row r="67" spans="1:19" s="16" customFormat="1" ht="12.75">
      <c r="J67" s="29" t="s">
        <v>88</v>
      </c>
      <c r="K67" s="29"/>
      <c r="L67" s="29"/>
      <c r="M67" s="29"/>
      <c r="N67" s="65"/>
      <c r="O67" s="65"/>
      <c r="P67" s="65"/>
      <c r="Q67" s="65"/>
      <c r="R67" s="65"/>
      <c r="S67" s="65"/>
    </row>
    <row r="68" spans="1:19" s="16" customFormat="1" ht="15">
      <c r="B68" s="15"/>
      <c r="C68" s="15"/>
      <c r="D68" s="15"/>
      <c r="E68" s="15"/>
      <c r="J68" s="989" t="s">
        <v>85</v>
      </c>
      <c r="K68" s="989"/>
      <c r="L68" s="989"/>
      <c r="M68" s="63"/>
    </row>
  </sheetData>
  <mergeCells count="21">
    <mergeCell ref="K1:L1"/>
    <mergeCell ref="B2:J2"/>
    <mergeCell ref="B3:J3"/>
    <mergeCell ref="G7:J7"/>
    <mergeCell ref="A6:B6"/>
    <mergeCell ref="B5:L5"/>
    <mergeCell ref="K7:K9"/>
    <mergeCell ref="E8:F8"/>
    <mergeCell ref="I8:J8"/>
    <mergeCell ref="J68:L68"/>
    <mergeCell ref="L7:L9"/>
    <mergeCell ref="A63:L63"/>
    <mergeCell ref="A7:A9"/>
    <mergeCell ref="B7:B9"/>
    <mergeCell ref="K65:L65"/>
    <mergeCell ref="A65:B65"/>
    <mergeCell ref="C8:C9"/>
    <mergeCell ref="H8:H9"/>
    <mergeCell ref="G8:G9"/>
    <mergeCell ref="C7:F7"/>
    <mergeCell ref="D8:D9"/>
  </mergeCells>
  <phoneticPr fontId="0" type="noConversion"/>
  <printOptions horizontalCentered="1"/>
  <pageMargins left="0.70866141732283505" right="0.70866141732283505" top="0.23622047244094499" bottom="0" header="0.31496062992126" footer="0.31496062992126"/>
  <pageSetup paperSize="9" scale="76" orientation="landscape" r:id="rId1"/>
  <rowBreaks count="1" manualBreakCount="1">
    <brk id="35" max="11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8"/>
  <sheetViews>
    <sheetView view="pageBreakPreview" topLeftCell="H1" zoomScale="85" zoomScaleNormal="90" zoomScaleSheetLayoutView="85" workbookViewId="0">
      <selection activeCell="AD22" sqref="AD22"/>
    </sheetView>
  </sheetViews>
  <sheetFormatPr defaultRowHeight="12.75"/>
  <cols>
    <col min="1" max="1" width="4.7109375" style="115" customWidth="1"/>
    <col min="2" max="2" width="33.28515625" style="115" customWidth="1"/>
    <col min="3" max="5" width="8.85546875" style="115" customWidth="1"/>
    <col min="6" max="6" width="10" style="753" customWidth="1"/>
    <col min="7" max="9" width="8.85546875" style="115" customWidth="1"/>
    <col min="10" max="10" width="9.7109375" style="753" customWidth="1"/>
    <col min="11" max="13" width="8.85546875" style="115" customWidth="1"/>
    <col min="14" max="14" width="11.5703125" style="753" customWidth="1"/>
    <col min="15" max="17" width="8.85546875" style="115" customWidth="1"/>
    <col min="18" max="18" width="9.42578125" style="753" customWidth="1"/>
    <col min="19" max="21" width="8.85546875" style="115" customWidth="1"/>
    <col min="22" max="22" width="8.85546875" style="753" customWidth="1"/>
    <col min="23" max="25" width="8.85546875" style="115" customWidth="1"/>
    <col min="26" max="26" width="12" style="753" customWidth="1"/>
    <col min="27" max="27" width="9.85546875" style="123" customWidth="1"/>
    <col min="28" max="28" width="8.85546875" style="123" customWidth="1"/>
    <col min="29" max="29" width="10.42578125" style="123" customWidth="1"/>
    <col min="30" max="30" width="11.85546875" style="753" bestFit="1" customWidth="1"/>
    <col min="31" max="31" width="10" style="115" customWidth="1"/>
    <col min="32" max="16384" width="9.140625" style="115"/>
  </cols>
  <sheetData>
    <row r="1" spans="1:255" ht="15">
      <c r="S1" s="1401" t="s">
        <v>543</v>
      </c>
      <c r="T1" s="1401"/>
      <c r="U1" s="1401"/>
      <c r="V1" s="1401"/>
      <c r="W1" s="1401"/>
      <c r="X1" s="1401"/>
      <c r="Y1" s="1401"/>
      <c r="Z1" s="1401"/>
      <c r="AA1" s="1401"/>
    </row>
    <row r="2" spans="1:255" ht="15.75">
      <c r="H2" s="116"/>
      <c r="I2" s="116"/>
      <c r="J2" s="754"/>
      <c r="K2" s="117"/>
      <c r="L2" s="116" t="s">
        <v>0</v>
      </c>
      <c r="M2" s="117"/>
      <c r="N2" s="754"/>
      <c r="O2" s="117"/>
      <c r="P2" s="117"/>
      <c r="Q2" s="117"/>
      <c r="R2" s="754"/>
      <c r="S2" s="117"/>
      <c r="T2" s="117"/>
      <c r="U2" s="117"/>
      <c r="V2" s="754"/>
      <c r="W2" s="117"/>
      <c r="X2" s="117"/>
      <c r="Y2" s="117"/>
      <c r="Z2" s="754"/>
      <c r="AA2" s="116"/>
    </row>
    <row r="3" spans="1:255" ht="15.75">
      <c r="G3" s="116"/>
      <c r="H3" s="116"/>
      <c r="I3" s="116"/>
      <c r="J3" s="754"/>
      <c r="K3" s="117"/>
      <c r="L3" s="117"/>
      <c r="M3" s="117"/>
      <c r="N3" s="754"/>
      <c r="O3" s="117"/>
      <c r="P3" s="117"/>
      <c r="Q3" s="117"/>
      <c r="R3" s="754"/>
      <c r="S3" s="117"/>
      <c r="T3" s="117"/>
      <c r="U3" s="117"/>
      <c r="V3" s="754"/>
      <c r="W3" s="117"/>
      <c r="X3" s="117"/>
      <c r="Y3" s="117"/>
      <c r="Z3" s="754"/>
      <c r="AA3" s="116"/>
    </row>
    <row r="4" spans="1:255" ht="18">
      <c r="B4" s="1402" t="s">
        <v>734</v>
      </c>
      <c r="C4" s="1402"/>
      <c r="D4" s="1402"/>
      <c r="E4" s="1402"/>
      <c r="F4" s="1402"/>
      <c r="G4" s="1402"/>
      <c r="H4" s="1402"/>
      <c r="I4" s="1402"/>
      <c r="J4" s="1402"/>
      <c r="K4" s="1402"/>
      <c r="L4" s="1402"/>
      <c r="M4" s="1402"/>
      <c r="N4" s="1402"/>
      <c r="O4" s="1402"/>
      <c r="P4" s="1402"/>
      <c r="Q4" s="1402"/>
      <c r="R4" s="1402"/>
      <c r="S4" s="1402"/>
      <c r="T4" s="1402"/>
      <c r="U4" s="1402"/>
      <c r="V4" s="1402"/>
      <c r="W4" s="1402"/>
      <c r="X4" s="1402"/>
      <c r="Y4" s="1402"/>
      <c r="Z4" s="1402"/>
      <c r="AA4" s="1402"/>
    </row>
    <row r="6" spans="1:255" ht="15.75">
      <c r="B6" s="1403" t="s">
        <v>752</v>
      </c>
      <c r="C6" s="1403"/>
      <c r="D6" s="1403"/>
      <c r="E6" s="1403"/>
      <c r="F6" s="1403"/>
      <c r="G6" s="1403"/>
      <c r="H6" s="1403"/>
      <c r="I6" s="1403"/>
      <c r="J6" s="1403"/>
      <c r="K6" s="1403"/>
      <c r="L6" s="1403"/>
      <c r="M6" s="1403"/>
      <c r="N6" s="1403"/>
      <c r="O6" s="1403"/>
      <c r="P6" s="1403"/>
      <c r="Q6" s="1403"/>
      <c r="R6" s="1403"/>
      <c r="S6" s="1403"/>
      <c r="T6" s="1403"/>
      <c r="U6" s="1403"/>
      <c r="V6" s="1403"/>
      <c r="W6" s="1403"/>
      <c r="X6" s="1403"/>
      <c r="Y6" s="1403"/>
      <c r="Z6" s="1403"/>
      <c r="AA6" s="1403"/>
    </row>
    <row r="8" spans="1:255">
      <c r="A8" s="1035" t="s">
        <v>1034</v>
      </c>
      <c r="B8" s="1035"/>
    </row>
    <row r="9" spans="1:255" ht="18">
      <c r="A9" s="118"/>
      <c r="B9" s="118"/>
      <c r="AB9" s="1386" t="s">
        <v>249</v>
      </c>
      <c r="AC9" s="1386"/>
    </row>
    <row r="10" spans="1:255" ht="12.75" customHeight="1">
      <c r="A10" s="1387" t="s">
        <v>2</v>
      </c>
      <c r="B10" s="1387" t="s">
        <v>111</v>
      </c>
      <c r="C10" s="1389" t="s">
        <v>27</v>
      </c>
      <c r="D10" s="1390"/>
      <c r="E10" s="1390"/>
      <c r="F10" s="1390"/>
      <c r="G10" s="1390"/>
      <c r="H10" s="1390"/>
      <c r="I10" s="1390"/>
      <c r="J10" s="1390"/>
      <c r="K10" s="1390"/>
      <c r="L10" s="1390"/>
      <c r="M10" s="1391"/>
      <c r="N10" s="755"/>
      <c r="O10" s="1389" t="s">
        <v>28</v>
      </c>
      <c r="P10" s="1390"/>
      <c r="Q10" s="1390"/>
      <c r="R10" s="1390"/>
      <c r="S10" s="1390"/>
      <c r="T10" s="1390"/>
      <c r="U10" s="1390"/>
      <c r="V10" s="1390"/>
      <c r="W10" s="1390"/>
      <c r="X10" s="1390"/>
      <c r="Y10" s="1391"/>
      <c r="Z10" s="756"/>
      <c r="AA10" s="1392" t="s">
        <v>140</v>
      </c>
      <c r="AB10" s="1393"/>
      <c r="AC10" s="1394"/>
      <c r="AD10" s="757"/>
      <c r="AE10" s="120"/>
      <c r="AF10" s="120"/>
      <c r="AG10" s="120"/>
      <c r="AH10" s="120"/>
      <c r="AI10" s="121"/>
      <c r="AJ10" s="122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</row>
    <row r="11" spans="1:255" ht="12.75" customHeight="1">
      <c r="A11" s="1388"/>
      <c r="B11" s="1388"/>
      <c r="C11" s="1398" t="s">
        <v>176</v>
      </c>
      <c r="D11" s="1399"/>
      <c r="E11" s="1400"/>
      <c r="F11" s="758"/>
      <c r="G11" s="1398" t="s">
        <v>177</v>
      </c>
      <c r="H11" s="1399"/>
      <c r="I11" s="1400"/>
      <c r="J11" s="758"/>
      <c r="K11" s="1398" t="s">
        <v>19</v>
      </c>
      <c r="L11" s="1399"/>
      <c r="M11" s="1400"/>
      <c r="N11" s="758"/>
      <c r="O11" s="1398" t="s">
        <v>176</v>
      </c>
      <c r="P11" s="1399"/>
      <c r="Q11" s="1400"/>
      <c r="R11" s="758"/>
      <c r="S11" s="1398" t="s">
        <v>177</v>
      </c>
      <c r="T11" s="1399"/>
      <c r="U11" s="1400"/>
      <c r="V11" s="758"/>
      <c r="W11" s="1398" t="s">
        <v>19</v>
      </c>
      <c r="X11" s="1399"/>
      <c r="Y11" s="1400"/>
      <c r="Z11" s="759"/>
      <c r="AA11" s="1395"/>
      <c r="AB11" s="1396"/>
      <c r="AC11" s="1397"/>
      <c r="AD11" s="757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</row>
    <row r="12" spans="1:255">
      <c r="A12" s="119"/>
      <c r="B12" s="119"/>
      <c r="C12" s="591" t="s">
        <v>250</v>
      </c>
      <c r="D12" s="592" t="s">
        <v>44</v>
      </c>
      <c r="E12" s="593" t="s">
        <v>45</v>
      </c>
      <c r="F12" s="760" t="s">
        <v>1030</v>
      </c>
      <c r="G12" s="591" t="s">
        <v>250</v>
      </c>
      <c r="H12" s="592" t="s">
        <v>44</v>
      </c>
      <c r="I12" s="593" t="s">
        <v>45</v>
      </c>
      <c r="J12" s="760" t="s">
        <v>1030</v>
      </c>
      <c r="K12" s="591" t="s">
        <v>250</v>
      </c>
      <c r="L12" s="592" t="s">
        <v>44</v>
      </c>
      <c r="M12" s="593" t="s">
        <v>45</v>
      </c>
      <c r="N12" s="760" t="s">
        <v>1030</v>
      </c>
      <c r="O12" s="591" t="s">
        <v>250</v>
      </c>
      <c r="P12" s="592" t="s">
        <v>44</v>
      </c>
      <c r="Q12" s="593" t="s">
        <v>45</v>
      </c>
      <c r="R12" s="760" t="s">
        <v>1030</v>
      </c>
      <c r="S12" s="591" t="s">
        <v>250</v>
      </c>
      <c r="T12" s="592" t="s">
        <v>44</v>
      </c>
      <c r="U12" s="593" t="s">
        <v>45</v>
      </c>
      <c r="V12" s="760" t="s">
        <v>1030</v>
      </c>
      <c r="W12" s="591" t="s">
        <v>250</v>
      </c>
      <c r="X12" s="592" t="s">
        <v>44</v>
      </c>
      <c r="Y12" s="593" t="s">
        <v>45</v>
      </c>
      <c r="Z12" s="760" t="s">
        <v>1030</v>
      </c>
      <c r="AA12" s="119" t="s">
        <v>250</v>
      </c>
      <c r="AB12" s="119" t="s">
        <v>44</v>
      </c>
      <c r="AC12" s="119" t="s">
        <v>45</v>
      </c>
      <c r="AD12" s="759" t="s">
        <v>1030</v>
      </c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</row>
    <row r="13" spans="1:255">
      <c r="A13" s="119">
        <v>1</v>
      </c>
      <c r="B13" s="119">
        <v>2</v>
      </c>
      <c r="C13" s="119">
        <v>3</v>
      </c>
      <c r="D13" s="119">
        <v>4</v>
      </c>
      <c r="E13" s="119">
        <v>5</v>
      </c>
      <c r="F13" s="759"/>
      <c r="G13" s="119">
        <v>7</v>
      </c>
      <c r="H13" s="119">
        <v>8</v>
      </c>
      <c r="I13" s="119">
        <v>9</v>
      </c>
      <c r="J13" s="759"/>
      <c r="K13" s="119">
        <v>11</v>
      </c>
      <c r="L13" s="119">
        <v>12</v>
      </c>
      <c r="M13" s="119">
        <v>13</v>
      </c>
      <c r="N13" s="759"/>
      <c r="O13" s="119">
        <v>15</v>
      </c>
      <c r="P13" s="119">
        <v>16</v>
      </c>
      <c r="Q13" s="119">
        <v>17</v>
      </c>
      <c r="R13" s="759"/>
      <c r="S13" s="119">
        <v>19</v>
      </c>
      <c r="T13" s="119">
        <v>20</v>
      </c>
      <c r="U13" s="119">
        <v>21</v>
      </c>
      <c r="V13" s="759"/>
      <c r="W13" s="119">
        <v>23</v>
      </c>
      <c r="X13" s="119">
        <v>24</v>
      </c>
      <c r="Y13" s="119">
        <v>25</v>
      </c>
      <c r="Z13" s="759"/>
      <c r="AA13" s="119">
        <v>27</v>
      </c>
      <c r="AB13" s="119">
        <v>28</v>
      </c>
      <c r="AC13" s="119">
        <v>29</v>
      </c>
      <c r="AD13" s="761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</row>
    <row r="14" spans="1:255" ht="12.75" customHeight="1">
      <c r="A14" s="1406" t="s">
        <v>242</v>
      </c>
      <c r="B14" s="1407"/>
      <c r="C14" s="119"/>
      <c r="D14" s="119"/>
      <c r="E14" s="119"/>
      <c r="F14" s="759"/>
      <c r="G14" s="119"/>
      <c r="H14" s="119"/>
      <c r="I14" s="119"/>
      <c r="J14" s="759"/>
      <c r="K14" s="119"/>
      <c r="L14" s="119"/>
      <c r="M14" s="119"/>
      <c r="N14" s="759"/>
      <c r="O14" s="119"/>
      <c r="P14" s="119"/>
      <c r="Q14" s="119"/>
      <c r="R14" s="759"/>
      <c r="S14" s="119"/>
      <c r="T14" s="119"/>
      <c r="U14" s="119"/>
      <c r="V14" s="759"/>
      <c r="W14" s="119"/>
      <c r="X14" s="119"/>
      <c r="Y14" s="119"/>
      <c r="Z14" s="759"/>
      <c r="AA14" s="124"/>
      <c r="AB14" s="125"/>
      <c r="AC14" s="125"/>
      <c r="AD14" s="761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</row>
    <row r="15" spans="1:255">
      <c r="A15" s="126">
        <v>1</v>
      </c>
      <c r="B15" s="127" t="s">
        <v>126</v>
      </c>
      <c r="C15" s="510">
        <f>58.51*F15/100</f>
        <v>990.99557199999992</v>
      </c>
      <c r="D15" s="510">
        <f>17.17*F15/100</f>
        <v>290.81172400000003</v>
      </c>
      <c r="E15" s="510">
        <f>24.32*F15/100</f>
        <v>411.91270400000002</v>
      </c>
      <c r="F15" s="762">
        <f>N15</f>
        <v>1693.72</v>
      </c>
      <c r="G15" s="510">
        <f>58.51*J15/100</f>
        <v>0</v>
      </c>
      <c r="H15" s="510">
        <f>17.17*J15/100</f>
        <v>0</v>
      </c>
      <c r="I15" s="510">
        <f>24.32*J15/100</f>
        <v>0</v>
      </c>
      <c r="J15" s="762">
        <v>0</v>
      </c>
      <c r="K15" s="510">
        <f>58.51*N15/100</f>
        <v>990.99557199999992</v>
      </c>
      <c r="L15" s="510">
        <f>17.17*N15/100</f>
        <v>290.81172400000003</v>
      </c>
      <c r="M15" s="510">
        <f>24.32*N15/100</f>
        <v>411.91270400000002</v>
      </c>
      <c r="N15" s="762">
        <v>1693.72</v>
      </c>
      <c r="O15" s="510">
        <f>58.51*R15/100</f>
        <v>942.60780199999999</v>
      </c>
      <c r="P15" s="510">
        <f>17.17*R15/100</f>
        <v>276.61213400000003</v>
      </c>
      <c r="Q15" s="510">
        <f>24.32*R15/100</f>
        <v>391.80006399999996</v>
      </c>
      <c r="R15" s="762">
        <f>Z15</f>
        <v>1611.02</v>
      </c>
      <c r="S15" s="510">
        <f>58.51*V15/100</f>
        <v>0</v>
      </c>
      <c r="T15" s="510">
        <f>17.17*V15/100</f>
        <v>0</v>
      </c>
      <c r="U15" s="510">
        <f>24.32*V15/100</f>
        <v>0</v>
      </c>
      <c r="V15" s="762">
        <v>0</v>
      </c>
      <c r="W15" s="510">
        <f>58.51*Z15/100</f>
        <v>942.60780199999999</v>
      </c>
      <c r="X15" s="510">
        <f>17.17*Z15/100</f>
        <v>276.61213400000003</v>
      </c>
      <c r="Y15" s="510">
        <f>24.32*Z15/100</f>
        <v>391.80006399999996</v>
      </c>
      <c r="Z15" s="762">
        <v>1611.02</v>
      </c>
      <c r="AA15" s="619">
        <f>58.51*AD15/100</f>
        <v>1933.6033739999998</v>
      </c>
      <c r="AB15" s="619">
        <f>17.17*AD15/100</f>
        <v>567.423858</v>
      </c>
      <c r="AC15" s="619">
        <f>24.32*AD15/100</f>
        <v>803.71276799999987</v>
      </c>
      <c r="AD15" s="761">
        <v>3304.74</v>
      </c>
      <c r="AE15" s="763">
        <f>N15+Z15</f>
        <v>3304.74</v>
      </c>
    </row>
    <row r="16" spans="1:255">
      <c r="A16" s="126">
        <v>2</v>
      </c>
      <c r="B16" s="128" t="s">
        <v>479</v>
      </c>
      <c r="C16" s="510">
        <f t="shared" ref="C16:C19" si="0">58.51*F16/100</f>
        <v>12157.428967799999</v>
      </c>
      <c r="D16" s="510">
        <f t="shared" ref="D16:D19" si="1">17.17*F16/100</f>
        <v>3567.6475025999998</v>
      </c>
      <c r="E16" s="510">
        <f t="shared" ref="E16:E24" si="2">24.32*F16/100</f>
        <v>5053.3015295999994</v>
      </c>
      <c r="F16" s="762">
        <f t="shared" ref="F16:F24" si="3">N16*60/100</f>
        <v>20778.377999999997</v>
      </c>
      <c r="G16" s="510">
        <f t="shared" ref="G16:G19" si="4">58.51*J16/100</f>
        <v>8104.9526452</v>
      </c>
      <c r="H16" s="510">
        <f t="shared" ref="H16:H19" si="5">17.17*J16/100</f>
        <v>2378.4316684</v>
      </c>
      <c r="I16" s="510">
        <f t="shared" ref="I16:I24" si="6">24.32*J16/100</f>
        <v>3368.8676864000004</v>
      </c>
      <c r="J16" s="762">
        <f t="shared" ref="J16:J24" si="7">N16*40/100</f>
        <v>13852.252</v>
      </c>
      <c r="K16" s="510">
        <f t="shared" ref="K16:K19" si="8">58.51*N16/100</f>
        <v>20262.381612999998</v>
      </c>
      <c r="L16" s="510">
        <f t="shared" ref="L16:L19" si="9">17.17*N16/100</f>
        <v>5946.0791709999994</v>
      </c>
      <c r="M16" s="510">
        <f t="shared" ref="M16:M24" si="10">24.32*N16/100</f>
        <v>8422.1692160000002</v>
      </c>
      <c r="N16" s="762">
        <v>34630.629999999997</v>
      </c>
      <c r="O16" s="510">
        <f t="shared" ref="O16:O19" si="11">58.51*R16/100</f>
        <v>7885.5834426000001</v>
      </c>
      <c r="P16" s="510">
        <f t="shared" ref="P16:P19" si="12">17.17*R16/100</f>
        <v>2314.0568742000005</v>
      </c>
      <c r="Q16" s="510">
        <f t="shared" ref="Q16:Q24" si="13">24.32*R16/100</f>
        <v>3277.6856832000003</v>
      </c>
      <c r="R16" s="762">
        <f t="shared" ref="R16:R24" si="14">Z16*60/100</f>
        <v>13477.326000000001</v>
      </c>
      <c r="S16" s="510">
        <f t="shared" ref="S16:S19" si="15">58.51*V16/100</f>
        <v>5257.0556284000013</v>
      </c>
      <c r="T16" s="510">
        <f t="shared" ref="T16:T19" si="16">17.17*V16/100</f>
        <v>1542.7045828000005</v>
      </c>
      <c r="U16" s="510">
        <f t="shared" ref="U16:U24" si="17">24.32*V16/100</f>
        <v>2185.1237888000005</v>
      </c>
      <c r="V16" s="762">
        <f t="shared" ref="V16:V24" si="18">Z16*40/100</f>
        <v>8984.8840000000018</v>
      </c>
      <c r="W16" s="510">
        <f t="shared" ref="W16:W19" si="19">58.51*Z16/100</f>
        <v>13142.639071000001</v>
      </c>
      <c r="X16" s="510">
        <f t="shared" ref="X16:X19" si="20">17.17*Z16/100</f>
        <v>3856.761457000001</v>
      </c>
      <c r="Y16" s="510">
        <f t="shared" ref="Y16:Y24" si="21">24.32*Z16/100</f>
        <v>5462.8094720000008</v>
      </c>
      <c r="Z16" s="762">
        <f>22393.97+68.24</f>
        <v>22462.210000000003</v>
      </c>
      <c r="AA16" s="619">
        <f t="shared" ref="AA16:AA19" si="22">58.51*AD16/100</f>
        <v>33405.020683999996</v>
      </c>
      <c r="AB16" s="619">
        <f t="shared" ref="AB16:AB19" si="23">17.17*AD16/100</f>
        <v>9802.8406279999999</v>
      </c>
      <c r="AC16" s="619">
        <f t="shared" ref="AC16:AC24" si="24">24.32*AD16/100</f>
        <v>13884.978687999997</v>
      </c>
      <c r="AD16" s="761">
        <v>57092.84</v>
      </c>
      <c r="AE16" s="763">
        <f t="shared" ref="AE16:AE24" si="25">N16+Z16</f>
        <v>57092.84</v>
      </c>
    </row>
    <row r="17" spans="1:31" ht="27" customHeight="1">
      <c r="A17" s="126">
        <v>3</v>
      </c>
      <c r="B17" s="128" t="s">
        <v>130</v>
      </c>
      <c r="C17" s="510">
        <f t="shared" si="0"/>
        <v>11010.544032599999</v>
      </c>
      <c r="D17" s="510">
        <f t="shared" si="1"/>
        <v>3231.0894042</v>
      </c>
      <c r="E17" s="510">
        <f t="shared" si="2"/>
        <v>4576.5925631999999</v>
      </c>
      <c r="F17" s="762">
        <f t="shared" si="3"/>
        <v>18818.225999999999</v>
      </c>
      <c r="G17" s="510">
        <f t="shared" si="4"/>
        <v>7340.3626883999996</v>
      </c>
      <c r="H17" s="510">
        <f t="shared" si="5"/>
        <v>2154.0596028</v>
      </c>
      <c r="I17" s="510">
        <f t="shared" si="6"/>
        <v>3051.0617087999999</v>
      </c>
      <c r="J17" s="762">
        <f t="shared" si="7"/>
        <v>12545.483999999999</v>
      </c>
      <c r="K17" s="510">
        <f t="shared" si="8"/>
        <v>18350.906720999999</v>
      </c>
      <c r="L17" s="510">
        <f t="shared" si="9"/>
        <v>5385.149007</v>
      </c>
      <c r="M17" s="510">
        <f t="shared" si="10"/>
        <v>7627.6542720000007</v>
      </c>
      <c r="N17" s="762">
        <v>31363.71</v>
      </c>
      <c r="O17" s="510">
        <f t="shared" si="11"/>
        <v>5070.1980924</v>
      </c>
      <c r="P17" s="510">
        <f t="shared" si="12"/>
        <v>1487.8704708000002</v>
      </c>
      <c r="Q17" s="510">
        <f t="shared" si="13"/>
        <v>2107.4554367999999</v>
      </c>
      <c r="R17" s="762">
        <f t="shared" si="14"/>
        <v>8665.5239999999994</v>
      </c>
      <c r="S17" s="510">
        <f t="shared" si="15"/>
        <v>3380.1320615999998</v>
      </c>
      <c r="T17" s="510">
        <f t="shared" si="16"/>
        <v>991.91364720000013</v>
      </c>
      <c r="U17" s="510">
        <f t="shared" si="17"/>
        <v>1404.9702912000002</v>
      </c>
      <c r="V17" s="762">
        <f t="shared" si="18"/>
        <v>5777.0160000000005</v>
      </c>
      <c r="W17" s="510">
        <f t="shared" si="19"/>
        <v>8450.3301540000011</v>
      </c>
      <c r="X17" s="510">
        <f t="shared" si="20"/>
        <v>2479.7841180000005</v>
      </c>
      <c r="Y17" s="510">
        <f t="shared" si="21"/>
        <v>3512.4257280000002</v>
      </c>
      <c r="Z17" s="762">
        <v>14442.54</v>
      </c>
      <c r="AA17" s="619">
        <f t="shared" si="22"/>
        <v>26801.236874999999</v>
      </c>
      <c r="AB17" s="619">
        <f t="shared" si="23"/>
        <v>7864.9331250000014</v>
      </c>
      <c r="AC17" s="619">
        <f t="shared" si="24"/>
        <v>11140.08</v>
      </c>
      <c r="AD17" s="761">
        <v>45806.25</v>
      </c>
      <c r="AE17" s="763">
        <f t="shared" si="25"/>
        <v>45806.25</v>
      </c>
    </row>
    <row r="18" spans="1:31" ht="12.6" customHeight="1">
      <c r="A18" s="126">
        <v>4</v>
      </c>
      <c r="B18" s="128" t="s">
        <v>128</v>
      </c>
      <c r="C18" s="510">
        <f t="shared" si="0"/>
        <v>634.04361500000005</v>
      </c>
      <c r="D18" s="510">
        <f t="shared" si="1"/>
        <v>186.06270500000002</v>
      </c>
      <c r="E18" s="510">
        <f t="shared" si="2"/>
        <v>263.54367999999999</v>
      </c>
      <c r="F18" s="762">
        <f>N18</f>
        <v>1083.6500000000001</v>
      </c>
      <c r="G18" s="510">
        <f t="shared" si="4"/>
        <v>0</v>
      </c>
      <c r="H18" s="510">
        <f t="shared" si="5"/>
        <v>0</v>
      </c>
      <c r="I18" s="510">
        <f t="shared" si="6"/>
        <v>0</v>
      </c>
      <c r="J18" s="762">
        <v>0</v>
      </c>
      <c r="K18" s="510">
        <f t="shared" si="8"/>
        <v>634.04361500000005</v>
      </c>
      <c r="L18" s="510">
        <f t="shared" si="9"/>
        <v>186.06270500000002</v>
      </c>
      <c r="M18" s="510">
        <f t="shared" si="10"/>
        <v>263.54367999999999</v>
      </c>
      <c r="N18" s="762">
        <v>1083.6500000000001</v>
      </c>
      <c r="O18" s="510">
        <f t="shared" si="11"/>
        <v>597.42805700000008</v>
      </c>
      <c r="P18" s="510">
        <f t="shared" si="12"/>
        <v>175.31771900000004</v>
      </c>
      <c r="Q18" s="510">
        <f t="shared" si="13"/>
        <v>248.32422400000004</v>
      </c>
      <c r="R18" s="762">
        <f>Z18</f>
        <v>1021.07</v>
      </c>
      <c r="S18" s="510">
        <f t="shared" si="15"/>
        <v>0</v>
      </c>
      <c r="T18" s="510">
        <f t="shared" si="16"/>
        <v>0</v>
      </c>
      <c r="U18" s="510">
        <f t="shared" si="17"/>
        <v>0</v>
      </c>
      <c r="V18" s="762">
        <v>0</v>
      </c>
      <c r="W18" s="510">
        <f t="shared" si="19"/>
        <v>597.42805700000008</v>
      </c>
      <c r="X18" s="510">
        <f t="shared" si="20"/>
        <v>175.31771900000004</v>
      </c>
      <c r="Y18" s="510">
        <f t="shared" si="21"/>
        <v>248.32422400000004</v>
      </c>
      <c r="Z18" s="762">
        <v>1021.07</v>
      </c>
      <c r="AA18" s="619">
        <f t="shared" si="22"/>
        <v>1231.4716719999999</v>
      </c>
      <c r="AB18" s="619">
        <f t="shared" si="23"/>
        <v>361.380424</v>
      </c>
      <c r="AC18" s="619">
        <f t="shared" si="24"/>
        <v>511.86790399999995</v>
      </c>
      <c r="AD18" s="761">
        <v>2104.7199999999998</v>
      </c>
      <c r="AE18" s="763">
        <f t="shared" si="25"/>
        <v>2104.7200000000003</v>
      </c>
    </row>
    <row r="19" spans="1:31">
      <c r="A19" s="126">
        <v>5</v>
      </c>
      <c r="B19" s="127" t="s">
        <v>129</v>
      </c>
      <c r="C19" s="510">
        <f t="shared" si="0"/>
        <v>669.41291000000001</v>
      </c>
      <c r="D19" s="510">
        <f t="shared" si="1"/>
        <v>196.44197</v>
      </c>
      <c r="E19" s="510">
        <f t="shared" si="2"/>
        <v>278.24511999999999</v>
      </c>
      <c r="F19" s="762">
        <f>N19</f>
        <v>1144.0999999999999</v>
      </c>
      <c r="G19" s="510">
        <f t="shared" si="4"/>
        <v>0</v>
      </c>
      <c r="H19" s="510">
        <f t="shared" si="5"/>
        <v>0</v>
      </c>
      <c r="I19" s="510">
        <f t="shared" si="6"/>
        <v>0</v>
      </c>
      <c r="J19" s="762">
        <v>0</v>
      </c>
      <c r="K19" s="510">
        <f t="shared" si="8"/>
        <v>669.41291000000001</v>
      </c>
      <c r="L19" s="510">
        <f t="shared" si="9"/>
        <v>196.44197</v>
      </c>
      <c r="M19" s="510">
        <f t="shared" si="10"/>
        <v>278.24511999999999</v>
      </c>
      <c r="N19" s="762">
        <v>1144.0999999999999</v>
      </c>
      <c r="O19" s="510">
        <f t="shared" si="11"/>
        <v>391.250519</v>
      </c>
      <c r="P19" s="510">
        <f t="shared" si="12"/>
        <v>114.81407300000002</v>
      </c>
      <c r="Q19" s="510">
        <f t="shared" si="13"/>
        <v>162.62540799999999</v>
      </c>
      <c r="R19" s="762">
        <f>Z19</f>
        <v>668.69</v>
      </c>
      <c r="S19" s="510">
        <f t="shared" si="15"/>
        <v>0</v>
      </c>
      <c r="T19" s="510">
        <f t="shared" si="16"/>
        <v>0</v>
      </c>
      <c r="U19" s="510">
        <f t="shared" si="17"/>
        <v>0</v>
      </c>
      <c r="V19" s="762">
        <v>0</v>
      </c>
      <c r="W19" s="510">
        <f t="shared" si="19"/>
        <v>391.250519</v>
      </c>
      <c r="X19" s="510">
        <f t="shared" si="20"/>
        <v>114.81407300000002</v>
      </c>
      <c r="Y19" s="510">
        <f t="shared" si="21"/>
        <v>162.62540799999999</v>
      </c>
      <c r="Z19" s="762">
        <v>668.69</v>
      </c>
      <c r="AA19" s="619">
        <f t="shared" si="22"/>
        <v>1060.663429</v>
      </c>
      <c r="AB19" s="619">
        <f t="shared" si="23"/>
        <v>311.25604300000003</v>
      </c>
      <c r="AC19" s="619">
        <f t="shared" si="24"/>
        <v>440.87052799999998</v>
      </c>
      <c r="AD19" s="761">
        <v>1812.79</v>
      </c>
      <c r="AE19" s="763">
        <f t="shared" si="25"/>
        <v>1812.79</v>
      </c>
    </row>
    <row r="20" spans="1:31" ht="12.75" customHeight="1">
      <c r="A20" s="1406" t="s">
        <v>243</v>
      </c>
      <c r="B20" s="1407"/>
      <c r="C20" s="764"/>
      <c r="D20" s="764"/>
      <c r="E20" s="764"/>
      <c r="F20" s="762"/>
      <c r="G20" s="764"/>
      <c r="H20" s="764"/>
      <c r="I20" s="764"/>
      <c r="J20" s="762"/>
      <c r="K20" s="764"/>
      <c r="L20" s="764"/>
      <c r="M20" s="764"/>
      <c r="N20" s="762"/>
      <c r="O20" s="764"/>
      <c r="P20" s="764"/>
      <c r="Q20" s="764"/>
      <c r="R20" s="762"/>
      <c r="S20" s="764"/>
      <c r="T20" s="764"/>
      <c r="U20" s="764"/>
      <c r="V20" s="762"/>
      <c r="W20" s="764"/>
      <c r="X20" s="764"/>
      <c r="Y20" s="764"/>
      <c r="Z20" s="762"/>
      <c r="AA20" s="765"/>
      <c r="AB20" s="765"/>
      <c r="AC20" s="765"/>
      <c r="AD20" s="761"/>
      <c r="AE20" s="763"/>
    </row>
    <row r="21" spans="1:31">
      <c r="A21" s="126">
        <v>6</v>
      </c>
      <c r="B21" s="127" t="s">
        <v>131</v>
      </c>
      <c r="C21" s="510">
        <f t="shared" ref="C21:C24" si="26">58.51*F21/100</f>
        <v>1072.4110668000001</v>
      </c>
      <c r="D21" s="510">
        <f t="shared" ref="D21:D24" si="27">17.17*F21/100</f>
        <v>314.70343560000003</v>
      </c>
      <c r="E21" s="510">
        <f t="shared" si="2"/>
        <v>445.75349760000006</v>
      </c>
      <c r="F21" s="762">
        <f t="shared" si="3"/>
        <v>1832.8680000000002</v>
      </c>
      <c r="G21" s="510">
        <f t="shared" ref="G21:G24" si="28">58.51*J21/100</f>
        <v>714.9407111999999</v>
      </c>
      <c r="H21" s="510">
        <f t="shared" ref="H21:H24" si="29">17.17*J21/100</f>
        <v>209.80229040000003</v>
      </c>
      <c r="I21" s="510">
        <f t="shared" si="6"/>
        <v>297.16899840000002</v>
      </c>
      <c r="J21" s="762">
        <f t="shared" si="7"/>
        <v>1221.912</v>
      </c>
      <c r="K21" s="510">
        <f t="shared" ref="K21:K24" si="30">58.51*N21/100</f>
        <v>1787.351778</v>
      </c>
      <c r="L21" s="510">
        <f t="shared" ref="L21:L24" si="31">17.17*N21/100</f>
        <v>524.5057260000001</v>
      </c>
      <c r="M21" s="510">
        <f t="shared" si="10"/>
        <v>742.92249600000014</v>
      </c>
      <c r="N21" s="762">
        <f t="shared" ref="N21:N24" si="32">AD21*60/100</f>
        <v>3054.78</v>
      </c>
      <c r="O21" s="510">
        <f t="shared" ref="O21:O24" si="33">58.51*R21/100</f>
        <v>714.9407111999999</v>
      </c>
      <c r="P21" s="510">
        <f t="shared" ref="P21:P24" si="34">17.17*R21/100</f>
        <v>209.80229040000003</v>
      </c>
      <c r="Q21" s="510">
        <f t="shared" si="13"/>
        <v>297.16899840000002</v>
      </c>
      <c r="R21" s="762">
        <f t="shared" si="14"/>
        <v>1221.912</v>
      </c>
      <c r="S21" s="510">
        <f t="shared" ref="S21:S24" si="35">58.51*V21/100</f>
        <v>476.62714080000006</v>
      </c>
      <c r="T21" s="510">
        <f t="shared" ref="T21:T24" si="36">17.17*V21/100</f>
        <v>139.86819360000004</v>
      </c>
      <c r="U21" s="510">
        <f t="shared" si="17"/>
        <v>198.11266560000001</v>
      </c>
      <c r="V21" s="762">
        <f t="shared" si="18"/>
        <v>814.60800000000006</v>
      </c>
      <c r="W21" s="510">
        <f t="shared" ref="W21:W24" si="37">58.51*Z21/100</f>
        <v>1191.5678519999999</v>
      </c>
      <c r="X21" s="510">
        <f t="shared" ref="X21:X24" si="38">17.17*Z21/100</f>
        <v>349.67048399999999</v>
      </c>
      <c r="Y21" s="510">
        <f t="shared" si="21"/>
        <v>495.28166400000003</v>
      </c>
      <c r="Z21" s="762">
        <f t="shared" ref="Z21:Z24" si="39">AD21*40/100</f>
        <v>2036.52</v>
      </c>
      <c r="AA21" s="619">
        <f t="shared" ref="AA21:AA24" si="40">58.51*AD21/100</f>
        <v>2978.9196299999999</v>
      </c>
      <c r="AB21" s="619">
        <f t="shared" ref="AB21:AB24" si="41">17.17*AD21/100</f>
        <v>874.17621000000008</v>
      </c>
      <c r="AC21" s="619">
        <f t="shared" si="24"/>
        <v>1238.2041600000002</v>
      </c>
      <c r="AD21" s="762">
        <v>5091.3</v>
      </c>
      <c r="AE21" s="763">
        <f t="shared" si="25"/>
        <v>5091.3</v>
      </c>
    </row>
    <row r="22" spans="1:31">
      <c r="A22" s="126">
        <v>7</v>
      </c>
      <c r="B22" s="127" t="s">
        <v>132</v>
      </c>
      <c r="C22" s="510">
        <f t="shared" si="26"/>
        <v>306.68390963999997</v>
      </c>
      <c r="D22" s="510">
        <f t="shared" si="27"/>
        <v>89.997653880000001</v>
      </c>
      <c r="E22" s="510">
        <f t="shared" si="2"/>
        <v>127.47483647999999</v>
      </c>
      <c r="F22" s="762">
        <f t="shared" si="3"/>
        <v>524.15639999999996</v>
      </c>
      <c r="G22" s="510">
        <f t="shared" si="28"/>
        <v>204.45593975999998</v>
      </c>
      <c r="H22" s="510">
        <f t="shared" si="29"/>
        <v>59.998435919999999</v>
      </c>
      <c r="I22" s="510">
        <f t="shared" si="6"/>
        <v>84.983224319999991</v>
      </c>
      <c r="J22" s="762">
        <f t="shared" si="7"/>
        <v>349.43759999999997</v>
      </c>
      <c r="K22" s="510">
        <f t="shared" si="30"/>
        <v>511.13984939999995</v>
      </c>
      <c r="L22" s="510">
        <f t="shared" si="31"/>
        <v>149.99608980000002</v>
      </c>
      <c r="M22" s="510">
        <f t="shared" si="10"/>
        <v>212.4580608</v>
      </c>
      <c r="N22" s="762">
        <f t="shared" si="32"/>
        <v>873.59399999999994</v>
      </c>
      <c r="O22" s="510">
        <f t="shared" si="33"/>
        <v>204.45593975999998</v>
      </c>
      <c r="P22" s="510">
        <f t="shared" si="34"/>
        <v>59.998435919999999</v>
      </c>
      <c r="Q22" s="510">
        <f t="shared" si="13"/>
        <v>84.983224319999991</v>
      </c>
      <c r="R22" s="762">
        <f t="shared" si="14"/>
        <v>349.43759999999997</v>
      </c>
      <c r="S22" s="510">
        <f t="shared" si="35"/>
        <v>136.30395983999998</v>
      </c>
      <c r="T22" s="510">
        <f t="shared" si="36"/>
        <v>39.998957279999992</v>
      </c>
      <c r="U22" s="510">
        <f t="shared" si="17"/>
        <v>56.655482879999994</v>
      </c>
      <c r="V22" s="762">
        <f t="shared" si="18"/>
        <v>232.95839999999995</v>
      </c>
      <c r="W22" s="510">
        <f t="shared" si="37"/>
        <v>340.75989959999998</v>
      </c>
      <c r="X22" s="510">
        <f t="shared" si="38"/>
        <v>99.997393200000005</v>
      </c>
      <c r="Y22" s="510">
        <f t="shared" si="21"/>
        <v>141.6387072</v>
      </c>
      <c r="Z22" s="762">
        <f t="shared" si="39"/>
        <v>582.39599999999996</v>
      </c>
      <c r="AA22" s="619">
        <f t="shared" si="40"/>
        <v>851.89974900000004</v>
      </c>
      <c r="AB22" s="619">
        <f t="shared" si="41"/>
        <v>249.99348300000003</v>
      </c>
      <c r="AC22" s="619">
        <f t="shared" si="24"/>
        <v>354.096768</v>
      </c>
      <c r="AD22" s="762">
        <v>1455.99</v>
      </c>
      <c r="AE22" s="763">
        <f t="shared" si="25"/>
        <v>1455.9899999999998</v>
      </c>
    </row>
    <row r="23" spans="1:31">
      <c r="A23" s="126">
        <v>8</v>
      </c>
      <c r="B23" s="127" t="s">
        <v>695</v>
      </c>
      <c r="C23" s="510">
        <f t="shared" si="26"/>
        <v>433.72058759999999</v>
      </c>
      <c r="D23" s="510">
        <f t="shared" si="27"/>
        <v>127.27708920000003</v>
      </c>
      <c r="E23" s="510">
        <f t="shared" si="2"/>
        <v>180.27832320000002</v>
      </c>
      <c r="F23" s="762">
        <f t="shared" si="3"/>
        <v>741.27600000000007</v>
      </c>
      <c r="G23" s="510">
        <f t="shared" si="28"/>
        <v>289.14705839999999</v>
      </c>
      <c r="H23" s="510">
        <f t="shared" si="29"/>
        <v>84.851392800000013</v>
      </c>
      <c r="I23" s="510">
        <f t="shared" si="6"/>
        <v>120.18554880000002</v>
      </c>
      <c r="J23" s="762">
        <f t="shared" si="7"/>
        <v>494.18400000000003</v>
      </c>
      <c r="K23" s="510">
        <f t="shared" si="30"/>
        <v>722.86764599999992</v>
      </c>
      <c r="L23" s="510">
        <f t="shared" si="31"/>
        <v>212.12848200000005</v>
      </c>
      <c r="M23" s="510">
        <f t="shared" si="10"/>
        <v>300.46387200000004</v>
      </c>
      <c r="N23" s="762">
        <f t="shared" si="32"/>
        <v>1235.46</v>
      </c>
      <c r="O23" s="510">
        <f t="shared" si="33"/>
        <v>289.14705839999999</v>
      </c>
      <c r="P23" s="510">
        <f t="shared" si="34"/>
        <v>84.851392800000013</v>
      </c>
      <c r="Q23" s="510">
        <f t="shared" si="13"/>
        <v>120.18554880000002</v>
      </c>
      <c r="R23" s="762">
        <f t="shared" si="14"/>
        <v>494.18400000000003</v>
      </c>
      <c r="S23" s="510">
        <f t="shared" si="35"/>
        <v>192.76470559999998</v>
      </c>
      <c r="T23" s="510">
        <f t="shared" si="36"/>
        <v>56.5675952</v>
      </c>
      <c r="U23" s="510">
        <f t="shared" si="17"/>
        <v>80.12369919999999</v>
      </c>
      <c r="V23" s="762">
        <f t="shared" si="18"/>
        <v>329.45599999999996</v>
      </c>
      <c r="W23" s="510">
        <f t="shared" si="37"/>
        <v>481.91176399999995</v>
      </c>
      <c r="X23" s="510">
        <f t="shared" si="38"/>
        <v>141.41898800000001</v>
      </c>
      <c r="Y23" s="510">
        <f t="shared" si="21"/>
        <v>200.309248</v>
      </c>
      <c r="Z23" s="762">
        <f t="shared" si="39"/>
        <v>823.64</v>
      </c>
      <c r="AA23" s="619">
        <f t="shared" si="40"/>
        <v>1204.7794099999999</v>
      </c>
      <c r="AB23" s="619">
        <f t="shared" si="41"/>
        <v>353.54747000000003</v>
      </c>
      <c r="AC23" s="619">
        <f t="shared" si="24"/>
        <v>500.77312000000001</v>
      </c>
      <c r="AD23" s="762">
        <v>2059.1</v>
      </c>
      <c r="AE23" s="763">
        <f t="shared" si="25"/>
        <v>2059.1</v>
      </c>
    </row>
    <row r="24" spans="1:31">
      <c r="A24" s="126">
        <v>9</v>
      </c>
      <c r="B24" s="127" t="s">
        <v>1155</v>
      </c>
      <c r="C24" s="510">
        <f t="shared" si="26"/>
        <v>832.33026036000001</v>
      </c>
      <c r="D24" s="510">
        <f t="shared" si="27"/>
        <v>244.25073612</v>
      </c>
      <c r="E24" s="510">
        <f t="shared" si="2"/>
        <v>345.96260351999996</v>
      </c>
      <c r="F24" s="762">
        <f t="shared" si="3"/>
        <v>1422.5436</v>
      </c>
      <c r="G24" s="510">
        <f t="shared" si="28"/>
        <v>554.88684023999986</v>
      </c>
      <c r="H24" s="510">
        <f t="shared" si="29"/>
        <v>162.83382408</v>
      </c>
      <c r="I24" s="510">
        <f t="shared" si="6"/>
        <v>230.64173567999998</v>
      </c>
      <c r="J24" s="762">
        <f t="shared" si="7"/>
        <v>948.36239999999987</v>
      </c>
      <c r="K24" s="510">
        <f t="shared" si="30"/>
        <v>1387.2171005999999</v>
      </c>
      <c r="L24" s="510">
        <f t="shared" si="31"/>
        <v>407.08456020000006</v>
      </c>
      <c r="M24" s="510">
        <f t="shared" si="10"/>
        <v>576.60433919999991</v>
      </c>
      <c r="N24" s="762">
        <f t="shared" si="32"/>
        <v>2370.9059999999999</v>
      </c>
      <c r="O24" s="510">
        <f t="shared" si="33"/>
        <v>554.88684024000008</v>
      </c>
      <c r="P24" s="510">
        <f t="shared" si="34"/>
        <v>162.83382408000006</v>
      </c>
      <c r="Q24" s="510">
        <f t="shared" si="13"/>
        <v>230.64173568000007</v>
      </c>
      <c r="R24" s="762">
        <f t="shared" si="14"/>
        <v>948.36240000000021</v>
      </c>
      <c r="S24" s="510">
        <f t="shared" si="35"/>
        <v>369.92456016000006</v>
      </c>
      <c r="T24" s="510">
        <f t="shared" si="36"/>
        <v>108.55588272000003</v>
      </c>
      <c r="U24" s="510">
        <f t="shared" si="17"/>
        <v>153.76115712000004</v>
      </c>
      <c r="V24" s="762">
        <f t="shared" si="18"/>
        <v>632.24160000000006</v>
      </c>
      <c r="W24" s="510">
        <f t="shared" si="37"/>
        <v>924.81140040000014</v>
      </c>
      <c r="X24" s="510">
        <f t="shared" si="38"/>
        <v>271.38970680000006</v>
      </c>
      <c r="Y24" s="510">
        <f t="shared" si="21"/>
        <v>384.40289280000002</v>
      </c>
      <c r="Z24" s="762">
        <f t="shared" si="39"/>
        <v>1580.6040000000003</v>
      </c>
      <c r="AA24" s="619">
        <f t="shared" si="40"/>
        <v>2312.0285010000002</v>
      </c>
      <c r="AB24" s="619">
        <f t="shared" si="41"/>
        <v>678.47426700000005</v>
      </c>
      <c r="AC24" s="619">
        <f t="shared" si="24"/>
        <v>961.00723200000004</v>
      </c>
      <c r="AD24" s="762">
        <v>3951.51</v>
      </c>
      <c r="AE24" s="763">
        <f t="shared" si="25"/>
        <v>3951.51</v>
      </c>
    </row>
    <row r="25" spans="1:31">
      <c r="A25" s="126"/>
      <c r="B25" s="766" t="s">
        <v>19</v>
      </c>
      <c r="C25" s="619">
        <f>C15+C16+C17+C18+C19+C21+C22+C23+C24</f>
        <v>28107.570921799994</v>
      </c>
      <c r="D25" s="619">
        <f t="shared" ref="D25:AD25" si="42">D15+D16+D17+D18+D19+D21+D22+D23+D24</f>
        <v>8248.2822206000001</v>
      </c>
      <c r="E25" s="619">
        <f t="shared" si="42"/>
        <v>11683.0648576</v>
      </c>
      <c r="F25" s="761">
        <f t="shared" si="42"/>
        <v>48038.917999999991</v>
      </c>
      <c r="G25" s="619">
        <f t="shared" si="42"/>
        <v>17208.745883200001</v>
      </c>
      <c r="H25" s="619">
        <f t="shared" si="42"/>
        <v>5049.9772144000008</v>
      </c>
      <c r="I25" s="619">
        <f t="shared" si="42"/>
        <v>7152.9089024000014</v>
      </c>
      <c r="J25" s="761">
        <f t="shared" si="42"/>
        <v>29411.631999999998</v>
      </c>
      <c r="K25" s="619">
        <f t="shared" si="42"/>
        <v>45316.316804999995</v>
      </c>
      <c r="L25" s="619">
        <f t="shared" si="42"/>
        <v>13298.259435000002</v>
      </c>
      <c r="M25" s="619">
        <f t="shared" si="42"/>
        <v>18835.973759999997</v>
      </c>
      <c r="N25" s="761">
        <f t="shared" si="42"/>
        <v>77450.55</v>
      </c>
      <c r="O25" s="619">
        <f t="shared" si="42"/>
        <v>16650.4984626</v>
      </c>
      <c r="P25" s="619">
        <f t="shared" si="42"/>
        <v>4886.1572142000014</v>
      </c>
      <c r="Q25" s="619">
        <f t="shared" si="42"/>
        <v>6920.8703232000007</v>
      </c>
      <c r="R25" s="761">
        <f t="shared" si="42"/>
        <v>28457.526000000005</v>
      </c>
      <c r="S25" s="619">
        <f t="shared" si="42"/>
        <v>9812.8080563999993</v>
      </c>
      <c r="T25" s="619">
        <f t="shared" si="42"/>
        <v>2879.6088588000007</v>
      </c>
      <c r="U25" s="619">
        <f t="shared" si="42"/>
        <v>4078.7470848000007</v>
      </c>
      <c r="V25" s="761">
        <f t="shared" si="42"/>
        <v>16771.164000000001</v>
      </c>
      <c r="W25" s="619">
        <f t="shared" si="42"/>
        <v>26463.306519000009</v>
      </c>
      <c r="X25" s="619">
        <f t="shared" si="42"/>
        <v>7765.7660730000025</v>
      </c>
      <c r="Y25" s="619">
        <f t="shared" si="42"/>
        <v>10999.617408000002</v>
      </c>
      <c r="Z25" s="761">
        <f t="shared" si="42"/>
        <v>45228.69</v>
      </c>
      <c r="AA25" s="619">
        <f t="shared" si="42"/>
        <v>71779.623323999986</v>
      </c>
      <c r="AB25" s="619">
        <f t="shared" si="42"/>
        <v>21064.025508000006</v>
      </c>
      <c r="AC25" s="619">
        <f t="shared" si="42"/>
        <v>29835.591167999995</v>
      </c>
      <c r="AD25" s="761">
        <f t="shared" si="42"/>
        <v>122679.23999999999</v>
      </c>
      <c r="AE25" s="763">
        <f>SUM(AE15:AE24)</f>
        <v>122679.23999999999</v>
      </c>
    </row>
    <row r="26" spans="1:31">
      <c r="A26" s="126">
        <v>10</v>
      </c>
      <c r="B26" s="127" t="s">
        <v>1156</v>
      </c>
      <c r="C26" s="764">
        <f>C25*5/100</f>
        <v>1405.3785460899996</v>
      </c>
      <c r="D26" s="764">
        <f t="shared" ref="D26:AE26" si="43">D25*5/100</f>
        <v>412.41411102999996</v>
      </c>
      <c r="E26" s="764">
        <f t="shared" si="43"/>
        <v>584.15324287999999</v>
      </c>
      <c r="F26" s="767">
        <f t="shared" si="43"/>
        <v>2401.9458999999997</v>
      </c>
      <c r="G26" s="764">
        <f t="shared" si="43"/>
        <v>860.43729415999996</v>
      </c>
      <c r="H26" s="764">
        <f t="shared" si="43"/>
        <v>252.49886072000004</v>
      </c>
      <c r="I26" s="764">
        <f t="shared" si="43"/>
        <v>357.64544512000009</v>
      </c>
      <c r="J26" s="767">
        <f t="shared" si="43"/>
        <v>1470.5815999999998</v>
      </c>
      <c r="K26" s="764">
        <f t="shared" si="43"/>
        <v>2265.8158402499998</v>
      </c>
      <c r="L26" s="764">
        <f t="shared" si="43"/>
        <v>664.91297175000011</v>
      </c>
      <c r="M26" s="764">
        <f t="shared" si="43"/>
        <v>941.79868799999986</v>
      </c>
      <c r="N26" s="767">
        <f t="shared" si="43"/>
        <v>3872.5275000000001</v>
      </c>
      <c r="O26" s="764">
        <f t="shared" si="43"/>
        <v>832.52492312999993</v>
      </c>
      <c r="P26" s="764">
        <f t="shared" si="43"/>
        <v>244.30786071000006</v>
      </c>
      <c r="Q26" s="764">
        <f t="shared" si="43"/>
        <v>346.04351616000002</v>
      </c>
      <c r="R26" s="767">
        <f t="shared" si="43"/>
        <v>1422.8763000000004</v>
      </c>
      <c r="S26" s="764">
        <f t="shared" si="43"/>
        <v>490.64040281999996</v>
      </c>
      <c r="T26" s="764">
        <f t="shared" si="43"/>
        <v>143.98044294000002</v>
      </c>
      <c r="U26" s="764">
        <f t="shared" si="43"/>
        <v>203.93735424000002</v>
      </c>
      <c r="V26" s="767">
        <f t="shared" si="43"/>
        <v>838.55820000000006</v>
      </c>
      <c r="W26" s="764">
        <f t="shared" si="43"/>
        <v>1323.1653259500006</v>
      </c>
      <c r="X26" s="764">
        <f t="shared" si="43"/>
        <v>388.28830365000016</v>
      </c>
      <c r="Y26" s="764">
        <f t="shared" si="43"/>
        <v>549.98087040000019</v>
      </c>
      <c r="Z26" s="767">
        <f t="shared" si="43"/>
        <v>2261.4345000000003</v>
      </c>
      <c r="AA26" s="764">
        <f t="shared" si="43"/>
        <v>3588.9811661999993</v>
      </c>
      <c r="AB26" s="764">
        <f t="shared" si="43"/>
        <v>1053.2012754000002</v>
      </c>
      <c r="AC26" s="764">
        <f t="shared" si="43"/>
        <v>1491.7795583999998</v>
      </c>
      <c r="AD26" s="767">
        <f t="shared" si="43"/>
        <v>6133.9619999999995</v>
      </c>
      <c r="AE26" s="764">
        <f t="shared" si="43"/>
        <v>6133.9619999999995</v>
      </c>
    </row>
    <row r="27" spans="1:31">
      <c r="A27" s="1408" t="s">
        <v>38</v>
      </c>
      <c r="B27" s="1409"/>
      <c r="C27" s="765">
        <f>C25+C26</f>
        <v>29512.949467889994</v>
      </c>
      <c r="D27" s="765">
        <f t="shared" ref="D27:AE27" si="44">D25+D26</f>
        <v>8660.6963316300007</v>
      </c>
      <c r="E27" s="765">
        <f t="shared" si="44"/>
        <v>12267.21810048</v>
      </c>
      <c r="F27" s="762">
        <f t="shared" si="44"/>
        <v>50440.863899999989</v>
      </c>
      <c r="G27" s="765">
        <f t="shared" si="44"/>
        <v>18069.183177360002</v>
      </c>
      <c r="H27" s="765">
        <f t="shared" si="44"/>
        <v>5302.476075120001</v>
      </c>
      <c r="I27" s="765">
        <f t="shared" si="44"/>
        <v>7510.5543475200011</v>
      </c>
      <c r="J27" s="762">
        <f t="shared" si="44"/>
        <v>30882.213599999999</v>
      </c>
      <c r="K27" s="765">
        <f t="shared" si="44"/>
        <v>47582.132645249992</v>
      </c>
      <c r="L27" s="765">
        <f t="shared" si="44"/>
        <v>13963.172406750002</v>
      </c>
      <c r="M27" s="765">
        <f t="shared" si="44"/>
        <v>19777.772447999996</v>
      </c>
      <c r="N27" s="762">
        <f t="shared" si="44"/>
        <v>81323.077499999999</v>
      </c>
      <c r="O27" s="765">
        <f t="shared" si="44"/>
        <v>17483.023385730001</v>
      </c>
      <c r="P27" s="765">
        <f t="shared" si="44"/>
        <v>5130.465074910001</v>
      </c>
      <c r="Q27" s="765">
        <f t="shared" si="44"/>
        <v>7266.9138393600006</v>
      </c>
      <c r="R27" s="762">
        <f t="shared" si="44"/>
        <v>29880.402300000005</v>
      </c>
      <c r="S27" s="765">
        <f t="shared" si="44"/>
        <v>10303.448459219999</v>
      </c>
      <c r="T27" s="765">
        <f t="shared" si="44"/>
        <v>3023.5893017400008</v>
      </c>
      <c r="U27" s="765">
        <f t="shared" si="44"/>
        <v>4282.6844390400011</v>
      </c>
      <c r="V27" s="762">
        <f t="shared" si="44"/>
        <v>17609.7222</v>
      </c>
      <c r="W27" s="765">
        <f t="shared" si="44"/>
        <v>27786.471844950011</v>
      </c>
      <c r="X27" s="765">
        <f t="shared" si="44"/>
        <v>8154.0543766500023</v>
      </c>
      <c r="Y27" s="765">
        <f t="shared" si="44"/>
        <v>11549.598278400003</v>
      </c>
      <c r="Z27" s="762">
        <f t="shared" si="44"/>
        <v>47490.124500000005</v>
      </c>
      <c r="AA27" s="765">
        <f t="shared" si="44"/>
        <v>75368.604490199985</v>
      </c>
      <c r="AB27" s="765">
        <f t="shared" si="44"/>
        <v>22117.226783400005</v>
      </c>
      <c r="AC27" s="765">
        <f t="shared" si="44"/>
        <v>31327.370726399997</v>
      </c>
      <c r="AD27" s="762">
        <f t="shared" si="44"/>
        <v>128813.20199999999</v>
      </c>
      <c r="AE27" s="765">
        <f t="shared" si="44"/>
        <v>128813.20199999999</v>
      </c>
    </row>
    <row r="28" spans="1:31">
      <c r="A28" s="129"/>
      <c r="B28" s="129"/>
    </row>
    <row r="30" spans="1:31">
      <c r="B30" s="115" t="s">
        <v>11</v>
      </c>
    </row>
    <row r="32" spans="1:31">
      <c r="A32" s="1410"/>
      <c r="B32" s="1410"/>
      <c r="C32" s="1410"/>
      <c r="D32" s="1410"/>
      <c r="E32" s="1410"/>
      <c r="F32" s="1410"/>
      <c r="G32" s="1410"/>
      <c r="H32" s="1410"/>
      <c r="I32" s="1410"/>
      <c r="J32" s="1410"/>
      <c r="K32" s="1410"/>
      <c r="L32" s="594"/>
      <c r="M32" s="594"/>
      <c r="N32" s="768"/>
      <c r="O32" s="594"/>
      <c r="P32" s="594"/>
      <c r="Q32" s="594"/>
      <c r="R32" s="768"/>
      <c r="S32" s="1410"/>
      <c r="T32" s="1410"/>
      <c r="U32" s="1410"/>
      <c r="V32" s="1410"/>
      <c r="W32" s="1410"/>
      <c r="X32" s="1410"/>
      <c r="Y32" s="1410"/>
      <c r="Z32" s="1410"/>
      <c r="AA32" s="1410"/>
    </row>
    <row r="34" spans="1:29" ht="15.75">
      <c r="A34" s="130" t="s">
        <v>12</v>
      </c>
      <c r="B34" s="130"/>
      <c r="C34" s="130"/>
      <c r="D34" s="130"/>
      <c r="E34" s="130"/>
      <c r="F34" s="769"/>
      <c r="G34" s="130"/>
      <c r="H34" s="130"/>
      <c r="I34" s="130"/>
      <c r="J34" s="769"/>
      <c r="K34" s="130"/>
      <c r="L34" s="130"/>
      <c r="M34" s="130"/>
      <c r="N34" s="769"/>
      <c r="O34" s="130"/>
      <c r="P34" s="130"/>
      <c r="Q34" s="130"/>
      <c r="R34" s="769"/>
      <c r="W34" s="1411" t="s">
        <v>13</v>
      </c>
      <c r="X34" s="1411"/>
      <c r="Y34" s="1411"/>
      <c r="Z34" s="1411"/>
      <c r="AA34" s="1411"/>
    </row>
    <row r="35" spans="1:29" ht="15.75">
      <c r="A35" s="1404" t="s">
        <v>14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</row>
    <row r="36" spans="1:29" ht="15.75">
      <c r="A36" s="1404" t="s">
        <v>15</v>
      </c>
      <c r="B36" s="1404"/>
      <c r="C36" s="1404"/>
      <c r="D36" s="1404"/>
      <c r="E36" s="1404"/>
      <c r="F36" s="1404"/>
      <c r="G36" s="1404"/>
      <c r="H36" s="1404"/>
      <c r="I36" s="1404"/>
      <c r="J36" s="1404"/>
      <c r="K36" s="1404"/>
      <c r="L36" s="1404"/>
      <c r="M36" s="1404"/>
      <c r="N36" s="1404"/>
      <c r="O36" s="1404"/>
      <c r="P36" s="1404"/>
      <c r="Q36" s="1404"/>
      <c r="R36" s="1404"/>
      <c r="S36" s="1404"/>
      <c r="T36" s="1404"/>
      <c r="U36" s="1404"/>
      <c r="V36" s="1404"/>
      <c r="W36" s="1404"/>
      <c r="X36" s="1404"/>
      <c r="Y36" s="1404"/>
      <c r="Z36" s="1404"/>
      <c r="AA36" s="1404"/>
    </row>
    <row r="37" spans="1:29">
      <c r="W37" s="1405" t="s">
        <v>85</v>
      </c>
      <c r="X37" s="1405"/>
      <c r="Y37" s="1405"/>
      <c r="Z37" s="1405"/>
      <c r="AA37" s="1405"/>
      <c r="AB37" s="1405"/>
      <c r="AC37" s="1405"/>
    </row>
    <row r="41" spans="1:29">
      <c r="Z41" s="770">
        <f>(68774*21000)/100000</f>
        <v>14442.54</v>
      </c>
      <c r="AC41" s="771">
        <f>N42+Z41</f>
        <v>45806.25</v>
      </c>
    </row>
    <row r="42" spans="1:29">
      <c r="N42" s="770">
        <f>(149351*21000)/100000</f>
        <v>31363.71</v>
      </c>
    </row>
    <row r="45" spans="1:29">
      <c r="N45" s="770">
        <v>42373.97</v>
      </c>
      <c r="P45" s="763">
        <f>N45*2.7/100</f>
        <v>1144.0971900000002</v>
      </c>
    </row>
    <row r="46" spans="1:29">
      <c r="N46" s="770">
        <v>24766.31</v>
      </c>
      <c r="P46" s="763">
        <f>N46*2.7/100</f>
        <v>668.69037000000014</v>
      </c>
    </row>
    <row r="48" spans="1:29">
      <c r="N48" s="770">
        <f>N45+N46</f>
        <v>67140.28</v>
      </c>
      <c r="O48" s="772"/>
      <c r="P48" s="772">
        <f t="shared" ref="P48" si="45">P45+P46</f>
        <v>1812.7875600000002</v>
      </c>
    </row>
  </sheetData>
  <mergeCells count="25">
    <mergeCell ref="A35:AA35"/>
    <mergeCell ref="A36:AA36"/>
    <mergeCell ref="W37:AC37"/>
    <mergeCell ref="A14:B14"/>
    <mergeCell ref="A20:B20"/>
    <mergeCell ref="A27:B27"/>
    <mergeCell ref="A32:K32"/>
    <mergeCell ref="S32:AA32"/>
    <mergeCell ref="W34:AA34"/>
    <mergeCell ref="S1:AA1"/>
    <mergeCell ref="B4:AA4"/>
    <mergeCell ref="B6:AA6"/>
    <mergeCell ref="A8:B8"/>
    <mergeCell ref="C11:E11"/>
    <mergeCell ref="G11:I11"/>
    <mergeCell ref="K11:M11"/>
    <mergeCell ref="O11:Q11"/>
    <mergeCell ref="S11:U11"/>
    <mergeCell ref="AB9:AC9"/>
    <mergeCell ref="A10:A11"/>
    <mergeCell ref="B10:B11"/>
    <mergeCell ref="C10:M10"/>
    <mergeCell ref="O10:Y10"/>
    <mergeCell ref="AA10:AC11"/>
    <mergeCell ref="W11:Y11"/>
  </mergeCells>
  <printOptions horizontalCentered="1"/>
  <pageMargins left="0.17" right="0.17" top="0.23622047244094491" bottom="0" header="0.31496062992125984" footer="0.31496062992125984"/>
  <pageSetup paperSize="9" scale="49" orientation="landscape" r:id="rId1"/>
  <colBreaks count="1" manualBreakCount="1"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zoomScale="85" zoomScaleNormal="90" zoomScaleSheetLayoutView="85" workbookViewId="0">
      <selection sqref="A1:K1"/>
    </sheetView>
  </sheetViews>
  <sheetFormatPr defaultRowHeight="12.75"/>
  <cols>
    <col min="1" max="1" width="8.28515625" style="67" customWidth="1"/>
    <col min="2" max="2" width="15.5703125" style="67" customWidth="1"/>
    <col min="3" max="3" width="15.28515625" style="67" customWidth="1"/>
    <col min="4" max="4" width="17.42578125" style="67" customWidth="1"/>
    <col min="5" max="5" width="16.140625" style="67" customWidth="1"/>
    <col min="6" max="6" width="16" style="67" customWidth="1"/>
    <col min="7" max="7" width="14.85546875" style="67" customWidth="1"/>
    <col min="8" max="8" width="17.140625" style="67" customWidth="1"/>
    <col min="9" max="9" width="15" style="67" customWidth="1"/>
    <col min="10" max="10" width="12.42578125" style="67" customWidth="1"/>
    <col min="11" max="11" width="12" style="76" customWidth="1"/>
    <col min="12" max="12" width="11.85546875" style="67" customWidth="1"/>
    <col min="13" max="256" width="9.140625" style="67"/>
    <col min="257" max="257" width="8.28515625" style="67" customWidth="1"/>
    <col min="258" max="258" width="15.5703125" style="67" customWidth="1"/>
    <col min="259" max="259" width="15.28515625" style="67" customWidth="1"/>
    <col min="260" max="260" width="17.42578125" style="67" customWidth="1"/>
    <col min="261" max="261" width="16.140625" style="67" customWidth="1"/>
    <col min="262" max="262" width="16" style="67" customWidth="1"/>
    <col min="263" max="263" width="14.85546875" style="67" customWidth="1"/>
    <col min="264" max="264" width="17.140625" style="67" customWidth="1"/>
    <col min="265" max="265" width="15" style="67" customWidth="1"/>
    <col min="266" max="266" width="12.42578125" style="67" customWidth="1"/>
    <col min="267" max="267" width="12" style="67" customWidth="1"/>
    <col min="268" max="268" width="11.85546875" style="67" customWidth="1"/>
    <col min="269" max="512" width="9.140625" style="67"/>
    <col min="513" max="513" width="8.28515625" style="67" customWidth="1"/>
    <col min="514" max="514" width="15.5703125" style="67" customWidth="1"/>
    <col min="515" max="515" width="15.28515625" style="67" customWidth="1"/>
    <col min="516" max="516" width="17.42578125" style="67" customWidth="1"/>
    <col min="517" max="517" width="16.140625" style="67" customWidth="1"/>
    <col min="518" max="518" width="16" style="67" customWidth="1"/>
    <col min="519" max="519" width="14.85546875" style="67" customWidth="1"/>
    <col min="520" max="520" width="17.140625" style="67" customWidth="1"/>
    <col min="521" max="521" width="15" style="67" customWidth="1"/>
    <col min="522" max="522" width="12.42578125" style="67" customWidth="1"/>
    <col min="523" max="523" width="12" style="67" customWidth="1"/>
    <col min="524" max="524" width="11.85546875" style="67" customWidth="1"/>
    <col min="525" max="768" width="9.140625" style="67"/>
    <col min="769" max="769" width="8.28515625" style="67" customWidth="1"/>
    <col min="770" max="770" width="15.5703125" style="67" customWidth="1"/>
    <col min="771" max="771" width="15.28515625" style="67" customWidth="1"/>
    <col min="772" max="772" width="17.42578125" style="67" customWidth="1"/>
    <col min="773" max="773" width="16.140625" style="67" customWidth="1"/>
    <col min="774" max="774" width="16" style="67" customWidth="1"/>
    <col min="775" max="775" width="14.85546875" style="67" customWidth="1"/>
    <col min="776" max="776" width="17.140625" style="67" customWidth="1"/>
    <col min="777" max="777" width="15" style="67" customWidth="1"/>
    <col min="778" max="778" width="12.42578125" style="67" customWidth="1"/>
    <col min="779" max="779" width="12" style="67" customWidth="1"/>
    <col min="780" max="780" width="11.85546875" style="67" customWidth="1"/>
    <col min="781" max="1024" width="9.140625" style="67"/>
    <col min="1025" max="1025" width="8.28515625" style="67" customWidth="1"/>
    <col min="1026" max="1026" width="15.5703125" style="67" customWidth="1"/>
    <col min="1027" max="1027" width="15.28515625" style="67" customWidth="1"/>
    <col min="1028" max="1028" width="17.42578125" style="67" customWidth="1"/>
    <col min="1029" max="1029" width="16.140625" style="67" customWidth="1"/>
    <col min="1030" max="1030" width="16" style="67" customWidth="1"/>
    <col min="1031" max="1031" width="14.85546875" style="67" customWidth="1"/>
    <col min="1032" max="1032" width="17.140625" style="67" customWidth="1"/>
    <col min="1033" max="1033" width="15" style="67" customWidth="1"/>
    <col min="1034" max="1034" width="12.42578125" style="67" customWidth="1"/>
    <col min="1035" max="1035" width="12" style="67" customWidth="1"/>
    <col min="1036" max="1036" width="11.85546875" style="67" customWidth="1"/>
    <col min="1037" max="1280" width="9.140625" style="67"/>
    <col min="1281" max="1281" width="8.28515625" style="67" customWidth="1"/>
    <col min="1282" max="1282" width="15.5703125" style="67" customWidth="1"/>
    <col min="1283" max="1283" width="15.28515625" style="67" customWidth="1"/>
    <col min="1284" max="1284" width="17.42578125" style="67" customWidth="1"/>
    <col min="1285" max="1285" width="16.140625" style="67" customWidth="1"/>
    <col min="1286" max="1286" width="16" style="67" customWidth="1"/>
    <col min="1287" max="1287" width="14.85546875" style="67" customWidth="1"/>
    <col min="1288" max="1288" width="17.140625" style="67" customWidth="1"/>
    <col min="1289" max="1289" width="15" style="67" customWidth="1"/>
    <col min="1290" max="1290" width="12.42578125" style="67" customWidth="1"/>
    <col min="1291" max="1291" width="12" style="67" customWidth="1"/>
    <col min="1292" max="1292" width="11.85546875" style="67" customWidth="1"/>
    <col min="1293" max="1536" width="9.140625" style="67"/>
    <col min="1537" max="1537" width="8.28515625" style="67" customWidth="1"/>
    <col min="1538" max="1538" width="15.5703125" style="67" customWidth="1"/>
    <col min="1539" max="1539" width="15.28515625" style="67" customWidth="1"/>
    <col min="1540" max="1540" width="17.42578125" style="67" customWidth="1"/>
    <col min="1541" max="1541" width="16.140625" style="67" customWidth="1"/>
    <col min="1542" max="1542" width="16" style="67" customWidth="1"/>
    <col min="1543" max="1543" width="14.85546875" style="67" customWidth="1"/>
    <col min="1544" max="1544" width="17.140625" style="67" customWidth="1"/>
    <col min="1545" max="1545" width="15" style="67" customWidth="1"/>
    <col min="1546" max="1546" width="12.42578125" style="67" customWidth="1"/>
    <col min="1547" max="1547" width="12" style="67" customWidth="1"/>
    <col min="1548" max="1548" width="11.85546875" style="67" customWidth="1"/>
    <col min="1549" max="1792" width="9.140625" style="67"/>
    <col min="1793" max="1793" width="8.28515625" style="67" customWidth="1"/>
    <col min="1794" max="1794" width="15.5703125" style="67" customWidth="1"/>
    <col min="1795" max="1795" width="15.28515625" style="67" customWidth="1"/>
    <col min="1796" max="1796" width="17.42578125" style="67" customWidth="1"/>
    <col min="1797" max="1797" width="16.140625" style="67" customWidth="1"/>
    <col min="1798" max="1798" width="16" style="67" customWidth="1"/>
    <col min="1799" max="1799" width="14.85546875" style="67" customWidth="1"/>
    <col min="1800" max="1800" width="17.140625" style="67" customWidth="1"/>
    <col min="1801" max="1801" width="15" style="67" customWidth="1"/>
    <col min="1802" max="1802" width="12.42578125" style="67" customWidth="1"/>
    <col min="1803" max="1803" width="12" style="67" customWidth="1"/>
    <col min="1804" max="1804" width="11.85546875" style="67" customWidth="1"/>
    <col min="1805" max="2048" width="9.140625" style="67"/>
    <col min="2049" max="2049" width="8.28515625" style="67" customWidth="1"/>
    <col min="2050" max="2050" width="15.5703125" style="67" customWidth="1"/>
    <col min="2051" max="2051" width="15.28515625" style="67" customWidth="1"/>
    <col min="2052" max="2052" width="17.42578125" style="67" customWidth="1"/>
    <col min="2053" max="2053" width="16.140625" style="67" customWidth="1"/>
    <col min="2054" max="2054" width="16" style="67" customWidth="1"/>
    <col min="2055" max="2055" width="14.85546875" style="67" customWidth="1"/>
    <col min="2056" max="2056" width="17.140625" style="67" customWidth="1"/>
    <col min="2057" max="2057" width="15" style="67" customWidth="1"/>
    <col min="2058" max="2058" width="12.42578125" style="67" customWidth="1"/>
    <col min="2059" max="2059" width="12" style="67" customWidth="1"/>
    <col min="2060" max="2060" width="11.85546875" style="67" customWidth="1"/>
    <col min="2061" max="2304" width="9.140625" style="67"/>
    <col min="2305" max="2305" width="8.28515625" style="67" customWidth="1"/>
    <col min="2306" max="2306" width="15.5703125" style="67" customWidth="1"/>
    <col min="2307" max="2307" width="15.28515625" style="67" customWidth="1"/>
    <col min="2308" max="2308" width="17.42578125" style="67" customWidth="1"/>
    <col min="2309" max="2309" width="16.140625" style="67" customWidth="1"/>
    <col min="2310" max="2310" width="16" style="67" customWidth="1"/>
    <col min="2311" max="2311" width="14.85546875" style="67" customWidth="1"/>
    <col min="2312" max="2312" width="17.140625" style="67" customWidth="1"/>
    <col min="2313" max="2313" width="15" style="67" customWidth="1"/>
    <col min="2314" max="2314" width="12.42578125" style="67" customWidth="1"/>
    <col min="2315" max="2315" width="12" style="67" customWidth="1"/>
    <col min="2316" max="2316" width="11.85546875" style="67" customWidth="1"/>
    <col min="2317" max="2560" width="9.140625" style="67"/>
    <col min="2561" max="2561" width="8.28515625" style="67" customWidth="1"/>
    <col min="2562" max="2562" width="15.5703125" style="67" customWidth="1"/>
    <col min="2563" max="2563" width="15.28515625" style="67" customWidth="1"/>
    <col min="2564" max="2564" width="17.42578125" style="67" customWidth="1"/>
    <col min="2565" max="2565" width="16.140625" style="67" customWidth="1"/>
    <col min="2566" max="2566" width="16" style="67" customWidth="1"/>
    <col min="2567" max="2567" width="14.85546875" style="67" customWidth="1"/>
    <col min="2568" max="2568" width="17.140625" style="67" customWidth="1"/>
    <col min="2569" max="2569" width="15" style="67" customWidth="1"/>
    <col min="2570" max="2570" width="12.42578125" style="67" customWidth="1"/>
    <col min="2571" max="2571" width="12" style="67" customWidth="1"/>
    <col min="2572" max="2572" width="11.85546875" style="67" customWidth="1"/>
    <col min="2573" max="2816" width="9.140625" style="67"/>
    <col min="2817" max="2817" width="8.28515625" style="67" customWidth="1"/>
    <col min="2818" max="2818" width="15.5703125" style="67" customWidth="1"/>
    <col min="2819" max="2819" width="15.28515625" style="67" customWidth="1"/>
    <col min="2820" max="2820" width="17.42578125" style="67" customWidth="1"/>
    <col min="2821" max="2821" width="16.140625" style="67" customWidth="1"/>
    <col min="2822" max="2822" width="16" style="67" customWidth="1"/>
    <col min="2823" max="2823" width="14.85546875" style="67" customWidth="1"/>
    <col min="2824" max="2824" width="17.140625" style="67" customWidth="1"/>
    <col min="2825" max="2825" width="15" style="67" customWidth="1"/>
    <col min="2826" max="2826" width="12.42578125" style="67" customWidth="1"/>
    <col min="2827" max="2827" width="12" style="67" customWidth="1"/>
    <col min="2828" max="2828" width="11.85546875" style="67" customWidth="1"/>
    <col min="2829" max="3072" width="9.140625" style="67"/>
    <col min="3073" max="3073" width="8.28515625" style="67" customWidth="1"/>
    <col min="3074" max="3074" width="15.5703125" style="67" customWidth="1"/>
    <col min="3075" max="3075" width="15.28515625" style="67" customWidth="1"/>
    <col min="3076" max="3076" width="17.42578125" style="67" customWidth="1"/>
    <col min="3077" max="3077" width="16.140625" style="67" customWidth="1"/>
    <col min="3078" max="3078" width="16" style="67" customWidth="1"/>
    <col min="3079" max="3079" width="14.85546875" style="67" customWidth="1"/>
    <col min="3080" max="3080" width="17.140625" style="67" customWidth="1"/>
    <col min="3081" max="3081" width="15" style="67" customWidth="1"/>
    <col min="3082" max="3082" width="12.42578125" style="67" customWidth="1"/>
    <col min="3083" max="3083" width="12" style="67" customWidth="1"/>
    <col min="3084" max="3084" width="11.85546875" style="67" customWidth="1"/>
    <col min="3085" max="3328" width="9.140625" style="67"/>
    <col min="3329" max="3329" width="8.28515625" style="67" customWidth="1"/>
    <col min="3330" max="3330" width="15.5703125" style="67" customWidth="1"/>
    <col min="3331" max="3331" width="15.28515625" style="67" customWidth="1"/>
    <col min="3332" max="3332" width="17.42578125" style="67" customWidth="1"/>
    <col min="3333" max="3333" width="16.140625" style="67" customWidth="1"/>
    <col min="3334" max="3334" width="16" style="67" customWidth="1"/>
    <col min="3335" max="3335" width="14.85546875" style="67" customWidth="1"/>
    <col min="3336" max="3336" width="17.140625" style="67" customWidth="1"/>
    <col min="3337" max="3337" width="15" style="67" customWidth="1"/>
    <col min="3338" max="3338" width="12.42578125" style="67" customWidth="1"/>
    <col min="3339" max="3339" width="12" style="67" customWidth="1"/>
    <col min="3340" max="3340" width="11.85546875" style="67" customWidth="1"/>
    <col min="3341" max="3584" width="9.140625" style="67"/>
    <col min="3585" max="3585" width="8.28515625" style="67" customWidth="1"/>
    <col min="3586" max="3586" width="15.5703125" style="67" customWidth="1"/>
    <col min="3587" max="3587" width="15.28515625" style="67" customWidth="1"/>
    <col min="3588" max="3588" width="17.42578125" style="67" customWidth="1"/>
    <col min="3589" max="3589" width="16.140625" style="67" customWidth="1"/>
    <col min="3590" max="3590" width="16" style="67" customWidth="1"/>
    <col min="3591" max="3591" width="14.85546875" style="67" customWidth="1"/>
    <col min="3592" max="3592" width="17.140625" style="67" customWidth="1"/>
    <col min="3593" max="3593" width="15" style="67" customWidth="1"/>
    <col min="3594" max="3594" width="12.42578125" style="67" customWidth="1"/>
    <col min="3595" max="3595" width="12" style="67" customWidth="1"/>
    <col min="3596" max="3596" width="11.85546875" style="67" customWidth="1"/>
    <col min="3597" max="3840" width="9.140625" style="67"/>
    <col min="3841" max="3841" width="8.28515625" style="67" customWidth="1"/>
    <col min="3842" max="3842" width="15.5703125" style="67" customWidth="1"/>
    <col min="3843" max="3843" width="15.28515625" style="67" customWidth="1"/>
    <col min="3844" max="3844" width="17.42578125" style="67" customWidth="1"/>
    <col min="3845" max="3845" width="16.140625" style="67" customWidth="1"/>
    <col min="3846" max="3846" width="16" style="67" customWidth="1"/>
    <col min="3847" max="3847" width="14.85546875" style="67" customWidth="1"/>
    <col min="3848" max="3848" width="17.140625" style="67" customWidth="1"/>
    <col min="3849" max="3849" width="15" style="67" customWidth="1"/>
    <col min="3850" max="3850" width="12.42578125" style="67" customWidth="1"/>
    <col min="3851" max="3851" width="12" style="67" customWidth="1"/>
    <col min="3852" max="3852" width="11.85546875" style="67" customWidth="1"/>
    <col min="3853" max="4096" width="9.140625" style="67"/>
    <col min="4097" max="4097" width="8.28515625" style="67" customWidth="1"/>
    <col min="4098" max="4098" width="15.5703125" style="67" customWidth="1"/>
    <col min="4099" max="4099" width="15.28515625" style="67" customWidth="1"/>
    <col min="4100" max="4100" width="17.42578125" style="67" customWidth="1"/>
    <col min="4101" max="4101" width="16.140625" style="67" customWidth="1"/>
    <col min="4102" max="4102" width="16" style="67" customWidth="1"/>
    <col min="4103" max="4103" width="14.85546875" style="67" customWidth="1"/>
    <col min="4104" max="4104" width="17.140625" style="67" customWidth="1"/>
    <col min="4105" max="4105" width="15" style="67" customWidth="1"/>
    <col min="4106" max="4106" width="12.42578125" style="67" customWidth="1"/>
    <col min="4107" max="4107" width="12" style="67" customWidth="1"/>
    <col min="4108" max="4108" width="11.85546875" style="67" customWidth="1"/>
    <col min="4109" max="4352" width="9.140625" style="67"/>
    <col min="4353" max="4353" width="8.28515625" style="67" customWidth="1"/>
    <col min="4354" max="4354" width="15.5703125" style="67" customWidth="1"/>
    <col min="4355" max="4355" width="15.28515625" style="67" customWidth="1"/>
    <col min="4356" max="4356" width="17.42578125" style="67" customWidth="1"/>
    <col min="4357" max="4357" width="16.140625" style="67" customWidth="1"/>
    <col min="4358" max="4358" width="16" style="67" customWidth="1"/>
    <col min="4359" max="4359" width="14.85546875" style="67" customWidth="1"/>
    <col min="4360" max="4360" width="17.140625" style="67" customWidth="1"/>
    <col min="4361" max="4361" width="15" style="67" customWidth="1"/>
    <col min="4362" max="4362" width="12.42578125" style="67" customWidth="1"/>
    <col min="4363" max="4363" width="12" style="67" customWidth="1"/>
    <col min="4364" max="4364" width="11.85546875" style="67" customWidth="1"/>
    <col min="4365" max="4608" width="9.140625" style="67"/>
    <col min="4609" max="4609" width="8.28515625" style="67" customWidth="1"/>
    <col min="4610" max="4610" width="15.5703125" style="67" customWidth="1"/>
    <col min="4611" max="4611" width="15.28515625" style="67" customWidth="1"/>
    <col min="4612" max="4612" width="17.42578125" style="67" customWidth="1"/>
    <col min="4613" max="4613" width="16.140625" style="67" customWidth="1"/>
    <col min="4614" max="4614" width="16" style="67" customWidth="1"/>
    <col min="4615" max="4615" width="14.85546875" style="67" customWidth="1"/>
    <col min="4616" max="4616" width="17.140625" style="67" customWidth="1"/>
    <col min="4617" max="4617" width="15" style="67" customWidth="1"/>
    <col min="4618" max="4618" width="12.42578125" style="67" customWidth="1"/>
    <col min="4619" max="4619" width="12" style="67" customWidth="1"/>
    <col min="4620" max="4620" width="11.85546875" style="67" customWidth="1"/>
    <col min="4621" max="4864" width="9.140625" style="67"/>
    <col min="4865" max="4865" width="8.28515625" style="67" customWidth="1"/>
    <col min="4866" max="4866" width="15.5703125" style="67" customWidth="1"/>
    <col min="4867" max="4867" width="15.28515625" style="67" customWidth="1"/>
    <col min="4868" max="4868" width="17.42578125" style="67" customWidth="1"/>
    <col min="4869" max="4869" width="16.140625" style="67" customWidth="1"/>
    <col min="4870" max="4870" width="16" style="67" customWidth="1"/>
    <col min="4871" max="4871" width="14.85546875" style="67" customWidth="1"/>
    <col min="4872" max="4872" width="17.140625" style="67" customWidth="1"/>
    <col min="4873" max="4873" width="15" style="67" customWidth="1"/>
    <col min="4874" max="4874" width="12.42578125" style="67" customWidth="1"/>
    <col min="4875" max="4875" width="12" style="67" customWidth="1"/>
    <col min="4876" max="4876" width="11.85546875" style="67" customWidth="1"/>
    <col min="4877" max="5120" width="9.140625" style="67"/>
    <col min="5121" max="5121" width="8.28515625" style="67" customWidth="1"/>
    <col min="5122" max="5122" width="15.5703125" style="67" customWidth="1"/>
    <col min="5123" max="5123" width="15.28515625" style="67" customWidth="1"/>
    <col min="5124" max="5124" width="17.42578125" style="67" customWidth="1"/>
    <col min="5125" max="5125" width="16.140625" style="67" customWidth="1"/>
    <col min="5126" max="5126" width="16" style="67" customWidth="1"/>
    <col min="5127" max="5127" width="14.85546875" style="67" customWidth="1"/>
    <col min="5128" max="5128" width="17.140625" style="67" customWidth="1"/>
    <col min="5129" max="5129" width="15" style="67" customWidth="1"/>
    <col min="5130" max="5130" width="12.42578125" style="67" customWidth="1"/>
    <col min="5131" max="5131" width="12" style="67" customWidth="1"/>
    <col min="5132" max="5132" width="11.85546875" style="67" customWidth="1"/>
    <col min="5133" max="5376" width="9.140625" style="67"/>
    <col min="5377" max="5377" width="8.28515625" style="67" customWidth="1"/>
    <col min="5378" max="5378" width="15.5703125" style="67" customWidth="1"/>
    <col min="5379" max="5379" width="15.28515625" style="67" customWidth="1"/>
    <col min="5380" max="5380" width="17.42578125" style="67" customWidth="1"/>
    <col min="5381" max="5381" width="16.140625" style="67" customWidth="1"/>
    <col min="5382" max="5382" width="16" style="67" customWidth="1"/>
    <col min="5383" max="5383" width="14.85546875" style="67" customWidth="1"/>
    <col min="5384" max="5384" width="17.140625" style="67" customWidth="1"/>
    <col min="5385" max="5385" width="15" style="67" customWidth="1"/>
    <col min="5386" max="5386" width="12.42578125" style="67" customWidth="1"/>
    <col min="5387" max="5387" width="12" style="67" customWidth="1"/>
    <col min="5388" max="5388" width="11.85546875" style="67" customWidth="1"/>
    <col min="5389" max="5632" width="9.140625" style="67"/>
    <col min="5633" max="5633" width="8.28515625" style="67" customWidth="1"/>
    <col min="5634" max="5634" width="15.5703125" style="67" customWidth="1"/>
    <col min="5635" max="5635" width="15.28515625" style="67" customWidth="1"/>
    <col min="5636" max="5636" width="17.42578125" style="67" customWidth="1"/>
    <col min="5637" max="5637" width="16.140625" style="67" customWidth="1"/>
    <col min="5638" max="5638" width="16" style="67" customWidth="1"/>
    <col min="5639" max="5639" width="14.85546875" style="67" customWidth="1"/>
    <col min="5640" max="5640" width="17.140625" style="67" customWidth="1"/>
    <col min="5641" max="5641" width="15" style="67" customWidth="1"/>
    <col min="5642" max="5642" width="12.42578125" style="67" customWidth="1"/>
    <col min="5643" max="5643" width="12" style="67" customWidth="1"/>
    <col min="5644" max="5644" width="11.85546875" style="67" customWidth="1"/>
    <col min="5645" max="5888" width="9.140625" style="67"/>
    <col min="5889" max="5889" width="8.28515625" style="67" customWidth="1"/>
    <col min="5890" max="5890" width="15.5703125" style="67" customWidth="1"/>
    <col min="5891" max="5891" width="15.28515625" style="67" customWidth="1"/>
    <col min="5892" max="5892" width="17.42578125" style="67" customWidth="1"/>
    <col min="5893" max="5893" width="16.140625" style="67" customWidth="1"/>
    <col min="5894" max="5894" width="16" style="67" customWidth="1"/>
    <col min="5895" max="5895" width="14.85546875" style="67" customWidth="1"/>
    <col min="5896" max="5896" width="17.140625" style="67" customWidth="1"/>
    <col min="5897" max="5897" width="15" style="67" customWidth="1"/>
    <col min="5898" max="5898" width="12.42578125" style="67" customWidth="1"/>
    <col min="5899" max="5899" width="12" style="67" customWidth="1"/>
    <col min="5900" max="5900" width="11.85546875" style="67" customWidth="1"/>
    <col min="5901" max="6144" width="9.140625" style="67"/>
    <col min="6145" max="6145" width="8.28515625" style="67" customWidth="1"/>
    <col min="6146" max="6146" width="15.5703125" style="67" customWidth="1"/>
    <col min="6147" max="6147" width="15.28515625" style="67" customWidth="1"/>
    <col min="6148" max="6148" width="17.42578125" style="67" customWidth="1"/>
    <col min="6149" max="6149" width="16.140625" style="67" customWidth="1"/>
    <col min="6150" max="6150" width="16" style="67" customWidth="1"/>
    <col min="6151" max="6151" width="14.85546875" style="67" customWidth="1"/>
    <col min="6152" max="6152" width="17.140625" style="67" customWidth="1"/>
    <col min="6153" max="6153" width="15" style="67" customWidth="1"/>
    <col min="6154" max="6154" width="12.42578125" style="67" customWidth="1"/>
    <col min="6155" max="6155" width="12" style="67" customWidth="1"/>
    <col min="6156" max="6156" width="11.85546875" style="67" customWidth="1"/>
    <col min="6157" max="6400" width="9.140625" style="67"/>
    <col min="6401" max="6401" width="8.28515625" style="67" customWidth="1"/>
    <col min="6402" max="6402" width="15.5703125" style="67" customWidth="1"/>
    <col min="6403" max="6403" width="15.28515625" style="67" customWidth="1"/>
    <col min="6404" max="6404" width="17.42578125" style="67" customWidth="1"/>
    <col min="6405" max="6405" width="16.140625" style="67" customWidth="1"/>
    <col min="6406" max="6406" width="16" style="67" customWidth="1"/>
    <col min="6407" max="6407" width="14.85546875" style="67" customWidth="1"/>
    <col min="6408" max="6408" width="17.140625" style="67" customWidth="1"/>
    <col min="6409" max="6409" width="15" style="67" customWidth="1"/>
    <col min="6410" max="6410" width="12.42578125" style="67" customWidth="1"/>
    <col min="6411" max="6411" width="12" style="67" customWidth="1"/>
    <col min="6412" max="6412" width="11.85546875" style="67" customWidth="1"/>
    <col min="6413" max="6656" width="9.140625" style="67"/>
    <col min="6657" max="6657" width="8.28515625" style="67" customWidth="1"/>
    <col min="6658" max="6658" width="15.5703125" style="67" customWidth="1"/>
    <col min="6659" max="6659" width="15.28515625" style="67" customWidth="1"/>
    <col min="6660" max="6660" width="17.42578125" style="67" customWidth="1"/>
    <col min="6661" max="6661" width="16.140625" style="67" customWidth="1"/>
    <col min="6662" max="6662" width="16" style="67" customWidth="1"/>
    <col min="6663" max="6663" width="14.85546875" style="67" customWidth="1"/>
    <col min="6664" max="6664" width="17.140625" style="67" customWidth="1"/>
    <col min="6665" max="6665" width="15" style="67" customWidth="1"/>
    <col min="6666" max="6666" width="12.42578125" style="67" customWidth="1"/>
    <col min="6667" max="6667" width="12" style="67" customWidth="1"/>
    <col min="6668" max="6668" width="11.85546875" style="67" customWidth="1"/>
    <col min="6669" max="6912" width="9.140625" style="67"/>
    <col min="6913" max="6913" width="8.28515625" style="67" customWidth="1"/>
    <col min="6914" max="6914" width="15.5703125" style="67" customWidth="1"/>
    <col min="6915" max="6915" width="15.28515625" style="67" customWidth="1"/>
    <col min="6916" max="6916" width="17.42578125" style="67" customWidth="1"/>
    <col min="6917" max="6917" width="16.140625" style="67" customWidth="1"/>
    <col min="6918" max="6918" width="16" style="67" customWidth="1"/>
    <col min="6919" max="6919" width="14.85546875" style="67" customWidth="1"/>
    <col min="6920" max="6920" width="17.140625" style="67" customWidth="1"/>
    <col min="6921" max="6921" width="15" style="67" customWidth="1"/>
    <col min="6922" max="6922" width="12.42578125" style="67" customWidth="1"/>
    <col min="6923" max="6923" width="12" style="67" customWidth="1"/>
    <col min="6924" max="6924" width="11.85546875" style="67" customWidth="1"/>
    <col min="6925" max="7168" width="9.140625" style="67"/>
    <col min="7169" max="7169" width="8.28515625" style="67" customWidth="1"/>
    <col min="7170" max="7170" width="15.5703125" style="67" customWidth="1"/>
    <col min="7171" max="7171" width="15.28515625" style="67" customWidth="1"/>
    <col min="7172" max="7172" width="17.42578125" style="67" customWidth="1"/>
    <col min="7173" max="7173" width="16.140625" style="67" customWidth="1"/>
    <col min="7174" max="7174" width="16" style="67" customWidth="1"/>
    <col min="7175" max="7175" width="14.85546875" style="67" customWidth="1"/>
    <col min="7176" max="7176" width="17.140625" style="67" customWidth="1"/>
    <col min="7177" max="7177" width="15" style="67" customWidth="1"/>
    <col min="7178" max="7178" width="12.42578125" style="67" customWidth="1"/>
    <col min="7179" max="7179" width="12" style="67" customWidth="1"/>
    <col min="7180" max="7180" width="11.85546875" style="67" customWidth="1"/>
    <col min="7181" max="7424" width="9.140625" style="67"/>
    <col min="7425" max="7425" width="8.28515625" style="67" customWidth="1"/>
    <col min="7426" max="7426" width="15.5703125" style="67" customWidth="1"/>
    <col min="7427" max="7427" width="15.28515625" style="67" customWidth="1"/>
    <col min="7428" max="7428" width="17.42578125" style="67" customWidth="1"/>
    <col min="7429" max="7429" width="16.140625" style="67" customWidth="1"/>
    <col min="7430" max="7430" width="16" style="67" customWidth="1"/>
    <col min="7431" max="7431" width="14.85546875" style="67" customWidth="1"/>
    <col min="7432" max="7432" width="17.140625" style="67" customWidth="1"/>
    <col min="7433" max="7433" width="15" style="67" customWidth="1"/>
    <col min="7434" max="7434" width="12.42578125" style="67" customWidth="1"/>
    <col min="7435" max="7435" width="12" style="67" customWidth="1"/>
    <col min="7436" max="7436" width="11.85546875" style="67" customWidth="1"/>
    <col min="7437" max="7680" width="9.140625" style="67"/>
    <col min="7681" max="7681" width="8.28515625" style="67" customWidth="1"/>
    <col min="7682" max="7682" width="15.5703125" style="67" customWidth="1"/>
    <col min="7683" max="7683" width="15.28515625" style="67" customWidth="1"/>
    <col min="7684" max="7684" width="17.42578125" style="67" customWidth="1"/>
    <col min="7685" max="7685" width="16.140625" style="67" customWidth="1"/>
    <col min="7686" max="7686" width="16" style="67" customWidth="1"/>
    <col min="7687" max="7687" width="14.85546875" style="67" customWidth="1"/>
    <col min="7688" max="7688" width="17.140625" style="67" customWidth="1"/>
    <col min="7689" max="7689" width="15" style="67" customWidth="1"/>
    <col min="7690" max="7690" width="12.42578125" style="67" customWidth="1"/>
    <col min="7691" max="7691" width="12" style="67" customWidth="1"/>
    <col min="7692" max="7692" width="11.85546875" style="67" customWidth="1"/>
    <col min="7693" max="7936" width="9.140625" style="67"/>
    <col min="7937" max="7937" width="8.28515625" style="67" customWidth="1"/>
    <col min="7938" max="7938" width="15.5703125" style="67" customWidth="1"/>
    <col min="7939" max="7939" width="15.28515625" style="67" customWidth="1"/>
    <col min="7940" max="7940" width="17.42578125" style="67" customWidth="1"/>
    <col min="7941" max="7941" width="16.140625" style="67" customWidth="1"/>
    <col min="7942" max="7942" width="16" style="67" customWidth="1"/>
    <col min="7943" max="7943" width="14.85546875" style="67" customWidth="1"/>
    <col min="7944" max="7944" width="17.140625" style="67" customWidth="1"/>
    <col min="7945" max="7945" width="15" style="67" customWidth="1"/>
    <col min="7946" max="7946" width="12.42578125" style="67" customWidth="1"/>
    <col min="7947" max="7947" width="12" style="67" customWidth="1"/>
    <col min="7948" max="7948" width="11.85546875" style="67" customWidth="1"/>
    <col min="7949" max="8192" width="9.140625" style="67"/>
    <col min="8193" max="8193" width="8.28515625" style="67" customWidth="1"/>
    <col min="8194" max="8194" width="15.5703125" style="67" customWidth="1"/>
    <col min="8195" max="8195" width="15.28515625" style="67" customWidth="1"/>
    <col min="8196" max="8196" width="17.42578125" style="67" customWidth="1"/>
    <col min="8197" max="8197" width="16.140625" style="67" customWidth="1"/>
    <col min="8198" max="8198" width="16" style="67" customWidth="1"/>
    <col min="8199" max="8199" width="14.85546875" style="67" customWidth="1"/>
    <col min="8200" max="8200" width="17.140625" style="67" customWidth="1"/>
    <col min="8201" max="8201" width="15" style="67" customWidth="1"/>
    <col min="8202" max="8202" width="12.42578125" style="67" customWidth="1"/>
    <col min="8203" max="8203" width="12" style="67" customWidth="1"/>
    <col min="8204" max="8204" width="11.85546875" style="67" customWidth="1"/>
    <col min="8205" max="8448" width="9.140625" style="67"/>
    <col min="8449" max="8449" width="8.28515625" style="67" customWidth="1"/>
    <col min="8450" max="8450" width="15.5703125" style="67" customWidth="1"/>
    <col min="8451" max="8451" width="15.28515625" style="67" customWidth="1"/>
    <col min="8452" max="8452" width="17.42578125" style="67" customWidth="1"/>
    <col min="8453" max="8453" width="16.140625" style="67" customWidth="1"/>
    <col min="8454" max="8454" width="16" style="67" customWidth="1"/>
    <col min="8455" max="8455" width="14.85546875" style="67" customWidth="1"/>
    <col min="8456" max="8456" width="17.140625" style="67" customWidth="1"/>
    <col min="8457" max="8457" width="15" style="67" customWidth="1"/>
    <col min="8458" max="8458" width="12.42578125" style="67" customWidth="1"/>
    <col min="8459" max="8459" width="12" style="67" customWidth="1"/>
    <col min="8460" max="8460" width="11.85546875" style="67" customWidth="1"/>
    <col min="8461" max="8704" width="9.140625" style="67"/>
    <col min="8705" max="8705" width="8.28515625" style="67" customWidth="1"/>
    <col min="8706" max="8706" width="15.5703125" style="67" customWidth="1"/>
    <col min="8707" max="8707" width="15.28515625" style="67" customWidth="1"/>
    <col min="8708" max="8708" width="17.42578125" style="67" customWidth="1"/>
    <col min="8709" max="8709" width="16.140625" style="67" customWidth="1"/>
    <col min="8710" max="8710" width="16" style="67" customWidth="1"/>
    <col min="8711" max="8711" width="14.85546875" style="67" customWidth="1"/>
    <col min="8712" max="8712" width="17.140625" style="67" customWidth="1"/>
    <col min="8713" max="8713" width="15" style="67" customWidth="1"/>
    <col min="8714" max="8714" width="12.42578125" style="67" customWidth="1"/>
    <col min="8715" max="8715" width="12" style="67" customWidth="1"/>
    <col min="8716" max="8716" width="11.85546875" style="67" customWidth="1"/>
    <col min="8717" max="8960" width="9.140625" style="67"/>
    <col min="8961" max="8961" width="8.28515625" style="67" customWidth="1"/>
    <col min="8962" max="8962" width="15.5703125" style="67" customWidth="1"/>
    <col min="8963" max="8963" width="15.28515625" style="67" customWidth="1"/>
    <col min="8964" max="8964" width="17.42578125" style="67" customWidth="1"/>
    <col min="8965" max="8965" width="16.140625" style="67" customWidth="1"/>
    <col min="8966" max="8966" width="16" style="67" customWidth="1"/>
    <col min="8967" max="8967" width="14.85546875" style="67" customWidth="1"/>
    <col min="8968" max="8968" width="17.140625" style="67" customWidth="1"/>
    <col min="8969" max="8969" width="15" style="67" customWidth="1"/>
    <col min="8970" max="8970" width="12.42578125" style="67" customWidth="1"/>
    <col min="8971" max="8971" width="12" style="67" customWidth="1"/>
    <col min="8972" max="8972" width="11.85546875" style="67" customWidth="1"/>
    <col min="8973" max="9216" width="9.140625" style="67"/>
    <col min="9217" max="9217" width="8.28515625" style="67" customWidth="1"/>
    <col min="9218" max="9218" width="15.5703125" style="67" customWidth="1"/>
    <col min="9219" max="9219" width="15.28515625" style="67" customWidth="1"/>
    <col min="9220" max="9220" width="17.42578125" style="67" customWidth="1"/>
    <col min="9221" max="9221" width="16.140625" style="67" customWidth="1"/>
    <col min="9222" max="9222" width="16" style="67" customWidth="1"/>
    <col min="9223" max="9223" width="14.85546875" style="67" customWidth="1"/>
    <col min="9224" max="9224" width="17.140625" style="67" customWidth="1"/>
    <col min="9225" max="9225" width="15" style="67" customWidth="1"/>
    <col min="9226" max="9226" width="12.42578125" style="67" customWidth="1"/>
    <col min="9227" max="9227" width="12" style="67" customWidth="1"/>
    <col min="9228" max="9228" width="11.85546875" style="67" customWidth="1"/>
    <col min="9229" max="9472" width="9.140625" style="67"/>
    <col min="9473" max="9473" width="8.28515625" style="67" customWidth="1"/>
    <col min="9474" max="9474" width="15.5703125" style="67" customWidth="1"/>
    <col min="9475" max="9475" width="15.28515625" style="67" customWidth="1"/>
    <col min="9476" max="9476" width="17.42578125" style="67" customWidth="1"/>
    <col min="9477" max="9477" width="16.140625" style="67" customWidth="1"/>
    <col min="9478" max="9478" width="16" style="67" customWidth="1"/>
    <col min="9479" max="9479" width="14.85546875" style="67" customWidth="1"/>
    <col min="9480" max="9480" width="17.140625" style="67" customWidth="1"/>
    <col min="9481" max="9481" width="15" style="67" customWidth="1"/>
    <col min="9482" max="9482" width="12.42578125" style="67" customWidth="1"/>
    <col min="9483" max="9483" width="12" style="67" customWidth="1"/>
    <col min="9484" max="9484" width="11.85546875" style="67" customWidth="1"/>
    <col min="9485" max="9728" width="9.140625" style="67"/>
    <col min="9729" max="9729" width="8.28515625" style="67" customWidth="1"/>
    <col min="9730" max="9730" width="15.5703125" style="67" customWidth="1"/>
    <col min="9731" max="9731" width="15.28515625" style="67" customWidth="1"/>
    <col min="9732" max="9732" width="17.42578125" style="67" customWidth="1"/>
    <col min="9733" max="9733" width="16.140625" style="67" customWidth="1"/>
    <col min="9734" max="9734" width="16" style="67" customWidth="1"/>
    <col min="9735" max="9735" width="14.85546875" style="67" customWidth="1"/>
    <col min="9736" max="9736" width="17.140625" style="67" customWidth="1"/>
    <col min="9737" max="9737" width="15" style="67" customWidth="1"/>
    <col min="9738" max="9738" width="12.42578125" style="67" customWidth="1"/>
    <col min="9739" max="9739" width="12" style="67" customWidth="1"/>
    <col min="9740" max="9740" width="11.85546875" style="67" customWidth="1"/>
    <col min="9741" max="9984" width="9.140625" style="67"/>
    <col min="9985" max="9985" width="8.28515625" style="67" customWidth="1"/>
    <col min="9986" max="9986" width="15.5703125" style="67" customWidth="1"/>
    <col min="9987" max="9987" width="15.28515625" style="67" customWidth="1"/>
    <col min="9988" max="9988" width="17.42578125" style="67" customWidth="1"/>
    <col min="9989" max="9989" width="16.140625" style="67" customWidth="1"/>
    <col min="9990" max="9990" width="16" style="67" customWidth="1"/>
    <col min="9991" max="9991" width="14.85546875" style="67" customWidth="1"/>
    <col min="9992" max="9992" width="17.140625" style="67" customWidth="1"/>
    <col min="9993" max="9993" width="15" style="67" customWidth="1"/>
    <col min="9994" max="9994" width="12.42578125" style="67" customWidth="1"/>
    <col min="9995" max="9995" width="12" style="67" customWidth="1"/>
    <col min="9996" max="9996" width="11.85546875" style="67" customWidth="1"/>
    <col min="9997" max="10240" width="9.140625" style="67"/>
    <col min="10241" max="10241" width="8.28515625" style="67" customWidth="1"/>
    <col min="10242" max="10242" width="15.5703125" style="67" customWidth="1"/>
    <col min="10243" max="10243" width="15.28515625" style="67" customWidth="1"/>
    <col min="10244" max="10244" width="17.42578125" style="67" customWidth="1"/>
    <col min="10245" max="10245" width="16.140625" style="67" customWidth="1"/>
    <col min="10246" max="10246" width="16" style="67" customWidth="1"/>
    <col min="10247" max="10247" width="14.85546875" style="67" customWidth="1"/>
    <col min="10248" max="10248" width="17.140625" style="67" customWidth="1"/>
    <col min="10249" max="10249" width="15" style="67" customWidth="1"/>
    <col min="10250" max="10250" width="12.42578125" style="67" customWidth="1"/>
    <col min="10251" max="10251" width="12" style="67" customWidth="1"/>
    <col min="10252" max="10252" width="11.85546875" style="67" customWidth="1"/>
    <col min="10253" max="10496" width="9.140625" style="67"/>
    <col min="10497" max="10497" width="8.28515625" style="67" customWidth="1"/>
    <col min="10498" max="10498" width="15.5703125" style="67" customWidth="1"/>
    <col min="10499" max="10499" width="15.28515625" style="67" customWidth="1"/>
    <col min="10500" max="10500" width="17.42578125" style="67" customWidth="1"/>
    <col min="10501" max="10501" width="16.140625" style="67" customWidth="1"/>
    <col min="10502" max="10502" width="16" style="67" customWidth="1"/>
    <col min="10503" max="10503" width="14.85546875" style="67" customWidth="1"/>
    <col min="10504" max="10504" width="17.140625" style="67" customWidth="1"/>
    <col min="10505" max="10505" width="15" style="67" customWidth="1"/>
    <col min="10506" max="10506" width="12.42578125" style="67" customWidth="1"/>
    <col min="10507" max="10507" width="12" style="67" customWidth="1"/>
    <col min="10508" max="10508" width="11.85546875" style="67" customWidth="1"/>
    <col min="10509" max="10752" width="9.140625" style="67"/>
    <col min="10753" max="10753" width="8.28515625" style="67" customWidth="1"/>
    <col min="10754" max="10754" width="15.5703125" style="67" customWidth="1"/>
    <col min="10755" max="10755" width="15.28515625" style="67" customWidth="1"/>
    <col min="10756" max="10756" width="17.42578125" style="67" customWidth="1"/>
    <col min="10757" max="10757" width="16.140625" style="67" customWidth="1"/>
    <col min="10758" max="10758" width="16" style="67" customWidth="1"/>
    <col min="10759" max="10759" width="14.85546875" style="67" customWidth="1"/>
    <col min="10760" max="10760" width="17.140625" style="67" customWidth="1"/>
    <col min="10761" max="10761" width="15" style="67" customWidth="1"/>
    <col min="10762" max="10762" width="12.42578125" style="67" customWidth="1"/>
    <col min="10763" max="10763" width="12" style="67" customWidth="1"/>
    <col min="10764" max="10764" width="11.85546875" style="67" customWidth="1"/>
    <col min="10765" max="11008" width="9.140625" style="67"/>
    <col min="11009" max="11009" width="8.28515625" style="67" customWidth="1"/>
    <col min="11010" max="11010" width="15.5703125" style="67" customWidth="1"/>
    <col min="11011" max="11011" width="15.28515625" style="67" customWidth="1"/>
    <col min="11012" max="11012" width="17.42578125" style="67" customWidth="1"/>
    <col min="11013" max="11013" width="16.140625" style="67" customWidth="1"/>
    <col min="11014" max="11014" width="16" style="67" customWidth="1"/>
    <col min="11015" max="11015" width="14.85546875" style="67" customWidth="1"/>
    <col min="11016" max="11016" width="17.140625" style="67" customWidth="1"/>
    <col min="11017" max="11017" width="15" style="67" customWidth="1"/>
    <col min="11018" max="11018" width="12.42578125" style="67" customWidth="1"/>
    <col min="11019" max="11019" width="12" style="67" customWidth="1"/>
    <col min="11020" max="11020" width="11.85546875" style="67" customWidth="1"/>
    <col min="11021" max="11264" width="9.140625" style="67"/>
    <col min="11265" max="11265" width="8.28515625" style="67" customWidth="1"/>
    <col min="11266" max="11266" width="15.5703125" style="67" customWidth="1"/>
    <col min="11267" max="11267" width="15.28515625" style="67" customWidth="1"/>
    <col min="11268" max="11268" width="17.42578125" style="67" customWidth="1"/>
    <col min="11269" max="11269" width="16.140625" style="67" customWidth="1"/>
    <col min="11270" max="11270" width="16" style="67" customWidth="1"/>
    <col min="11271" max="11271" width="14.85546875" style="67" customWidth="1"/>
    <col min="11272" max="11272" width="17.140625" style="67" customWidth="1"/>
    <col min="11273" max="11273" width="15" style="67" customWidth="1"/>
    <col min="11274" max="11274" width="12.42578125" style="67" customWidth="1"/>
    <col min="11275" max="11275" width="12" style="67" customWidth="1"/>
    <col min="11276" max="11276" width="11.85546875" style="67" customWidth="1"/>
    <col min="11277" max="11520" width="9.140625" style="67"/>
    <col min="11521" max="11521" width="8.28515625" style="67" customWidth="1"/>
    <col min="11522" max="11522" width="15.5703125" style="67" customWidth="1"/>
    <col min="11523" max="11523" width="15.28515625" style="67" customWidth="1"/>
    <col min="11524" max="11524" width="17.42578125" style="67" customWidth="1"/>
    <col min="11525" max="11525" width="16.140625" style="67" customWidth="1"/>
    <col min="11526" max="11526" width="16" style="67" customWidth="1"/>
    <col min="11527" max="11527" width="14.85546875" style="67" customWidth="1"/>
    <col min="11528" max="11528" width="17.140625" style="67" customWidth="1"/>
    <col min="11529" max="11529" width="15" style="67" customWidth="1"/>
    <col min="11530" max="11530" width="12.42578125" style="67" customWidth="1"/>
    <col min="11531" max="11531" width="12" style="67" customWidth="1"/>
    <col min="11532" max="11532" width="11.85546875" style="67" customWidth="1"/>
    <col min="11533" max="11776" width="9.140625" style="67"/>
    <col min="11777" max="11777" width="8.28515625" style="67" customWidth="1"/>
    <col min="11778" max="11778" width="15.5703125" style="67" customWidth="1"/>
    <col min="11779" max="11779" width="15.28515625" style="67" customWidth="1"/>
    <col min="11780" max="11780" width="17.42578125" style="67" customWidth="1"/>
    <col min="11781" max="11781" width="16.140625" style="67" customWidth="1"/>
    <col min="11782" max="11782" width="16" style="67" customWidth="1"/>
    <col min="11783" max="11783" width="14.85546875" style="67" customWidth="1"/>
    <col min="11784" max="11784" width="17.140625" style="67" customWidth="1"/>
    <col min="11785" max="11785" width="15" style="67" customWidth="1"/>
    <col min="11786" max="11786" width="12.42578125" style="67" customWidth="1"/>
    <col min="11787" max="11787" width="12" style="67" customWidth="1"/>
    <col min="11788" max="11788" width="11.85546875" style="67" customWidth="1"/>
    <col min="11789" max="12032" width="9.140625" style="67"/>
    <col min="12033" max="12033" width="8.28515625" style="67" customWidth="1"/>
    <col min="12034" max="12034" width="15.5703125" style="67" customWidth="1"/>
    <col min="12035" max="12035" width="15.28515625" style="67" customWidth="1"/>
    <col min="12036" max="12036" width="17.42578125" style="67" customWidth="1"/>
    <col min="12037" max="12037" width="16.140625" style="67" customWidth="1"/>
    <col min="12038" max="12038" width="16" style="67" customWidth="1"/>
    <col min="12039" max="12039" width="14.85546875" style="67" customWidth="1"/>
    <col min="12040" max="12040" width="17.140625" style="67" customWidth="1"/>
    <col min="12041" max="12041" width="15" style="67" customWidth="1"/>
    <col min="12042" max="12042" width="12.42578125" style="67" customWidth="1"/>
    <col min="12043" max="12043" width="12" style="67" customWidth="1"/>
    <col min="12044" max="12044" width="11.85546875" style="67" customWidth="1"/>
    <col min="12045" max="12288" width="9.140625" style="67"/>
    <col min="12289" max="12289" width="8.28515625" style="67" customWidth="1"/>
    <col min="12290" max="12290" width="15.5703125" style="67" customWidth="1"/>
    <col min="12291" max="12291" width="15.28515625" style="67" customWidth="1"/>
    <col min="12292" max="12292" width="17.42578125" style="67" customWidth="1"/>
    <col min="12293" max="12293" width="16.140625" style="67" customWidth="1"/>
    <col min="12294" max="12294" width="16" style="67" customWidth="1"/>
    <col min="12295" max="12295" width="14.85546875" style="67" customWidth="1"/>
    <col min="12296" max="12296" width="17.140625" style="67" customWidth="1"/>
    <col min="12297" max="12297" width="15" style="67" customWidth="1"/>
    <col min="12298" max="12298" width="12.42578125" style="67" customWidth="1"/>
    <col min="12299" max="12299" width="12" style="67" customWidth="1"/>
    <col min="12300" max="12300" width="11.85546875" style="67" customWidth="1"/>
    <col min="12301" max="12544" width="9.140625" style="67"/>
    <col min="12545" max="12545" width="8.28515625" style="67" customWidth="1"/>
    <col min="12546" max="12546" width="15.5703125" style="67" customWidth="1"/>
    <col min="12547" max="12547" width="15.28515625" style="67" customWidth="1"/>
    <col min="12548" max="12548" width="17.42578125" style="67" customWidth="1"/>
    <col min="12549" max="12549" width="16.140625" style="67" customWidth="1"/>
    <col min="12550" max="12550" width="16" style="67" customWidth="1"/>
    <col min="12551" max="12551" width="14.85546875" style="67" customWidth="1"/>
    <col min="12552" max="12552" width="17.140625" style="67" customWidth="1"/>
    <col min="12553" max="12553" width="15" style="67" customWidth="1"/>
    <col min="12554" max="12554" width="12.42578125" style="67" customWidth="1"/>
    <col min="12555" max="12555" width="12" style="67" customWidth="1"/>
    <col min="12556" max="12556" width="11.85546875" style="67" customWidth="1"/>
    <col min="12557" max="12800" width="9.140625" style="67"/>
    <col min="12801" max="12801" width="8.28515625" style="67" customWidth="1"/>
    <col min="12802" max="12802" width="15.5703125" style="67" customWidth="1"/>
    <col min="12803" max="12803" width="15.28515625" style="67" customWidth="1"/>
    <col min="12804" max="12804" width="17.42578125" style="67" customWidth="1"/>
    <col min="12805" max="12805" width="16.140625" style="67" customWidth="1"/>
    <col min="12806" max="12806" width="16" style="67" customWidth="1"/>
    <col min="12807" max="12807" width="14.85546875" style="67" customWidth="1"/>
    <col min="12808" max="12808" width="17.140625" style="67" customWidth="1"/>
    <col min="12809" max="12809" width="15" style="67" customWidth="1"/>
    <col min="12810" max="12810" width="12.42578125" style="67" customWidth="1"/>
    <col min="12811" max="12811" width="12" style="67" customWidth="1"/>
    <col min="12812" max="12812" width="11.85546875" style="67" customWidth="1"/>
    <col min="12813" max="13056" width="9.140625" style="67"/>
    <col min="13057" max="13057" width="8.28515625" style="67" customWidth="1"/>
    <col min="13058" max="13058" width="15.5703125" style="67" customWidth="1"/>
    <col min="13059" max="13059" width="15.28515625" style="67" customWidth="1"/>
    <col min="13060" max="13060" width="17.42578125" style="67" customWidth="1"/>
    <col min="13061" max="13061" width="16.140625" style="67" customWidth="1"/>
    <col min="13062" max="13062" width="16" style="67" customWidth="1"/>
    <col min="13063" max="13063" width="14.85546875" style="67" customWidth="1"/>
    <col min="13064" max="13064" width="17.140625" style="67" customWidth="1"/>
    <col min="13065" max="13065" width="15" style="67" customWidth="1"/>
    <col min="13066" max="13066" width="12.42578125" style="67" customWidth="1"/>
    <col min="13067" max="13067" width="12" style="67" customWidth="1"/>
    <col min="13068" max="13068" width="11.85546875" style="67" customWidth="1"/>
    <col min="13069" max="13312" width="9.140625" style="67"/>
    <col min="13313" max="13313" width="8.28515625" style="67" customWidth="1"/>
    <col min="13314" max="13314" width="15.5703125" style="67" customWidth="1"/>
    <col min="13315" max="13315" width="15.28515625" style="67" customWidth="1"/>
    <col min="13316" max="13316" width="17.42578125" style="67" customWidth="1"/>
    <col min="13317" max="13317" width="16.140625" style="67" customWidth="1"/>
    <col min="13318" max="13318" width="16" style="67" customWidth="1"/>
    <col min="13319" max="13319" width="14.85546875" style="67" customWidth="1"/>
    <col min="13320" max="13320" width="17.140625" style="67" customWidth="1"/>
    <col min="13321" max="13321" width="15" style="67" customWidth="1"/>
    <col min="13322" max="13322" width="12.42578125" style="67" customWidth="1"/>
    <col min="13323" max="13323" width="12" style="67" customWidth="1"/>
    <col min="13324" max="13324" width="11.85546875" style="67" customWidth="1"/>
    <col min="13325" max="13568" width="9.140625" style="67"/>
    <col min="13569" max="13569" width="8.28515625" style="67" customWidth="1"/>
    <col min="13570" max="13570" width="15.5703125" style="67" customWidth="1"/>
    <col min="13571" max="13571" width="15.28515625" style="67" customWidth="1"/>
    <col min="13572" max="13572" width="17.42578125" style="67" customWidth="1"/>
    <col min="13573" max="13573" width="16.140625" style="67" customWidth="1"/>
    <col min="13574" max="13574" width="16" style="67" customWidth="1"/>
    <col min="13575" max="13575" width="14.85546875" style="67" customWidth="1"/>
    <col min="13576" max="13576" width="17.140625" style="67" customWidth="1"/>
    <col min="13577" max="13577" width="15" style="67" customWidth="1"/>
    <col min="13578" max="13578" width="12.42578125" style="67" customWidth="1"/>
    <col min="13579" max="13579" width="12" style="67" customWidth="1"/>
    <col min="13580" max="13580" width="11.85546875" style="67" customWidth="1"/>
    <col min="13581" max="13824" width="9.140625" style="67"/>
    <col min="13825" max="13825" width="8.28515625" style="67" customWidth="1"/>
    <col min="13826" max="13826" width="15.5703125" style="67" customWidth="1"/>
    <col min="13827" max="13827" width="15.28515625" style="67" customWidth="1"/>
    <col min="13828" max="13828" width="17.42578125" style="67" customWidth="1"/>
    <col min="13829" max="13829" width="16.140625" style="67" customWidth="1"/>
    <col min="13830" max="13830" width="16" style="67" customWidth="1"/>
    <col min="13831" max="13831" width="14.85546875" style="67" customWidth="1"/>
    <col min="13832" max="13832" width="17.140625" style="67" customWidth="1"/>
    <col min="13833" max="13833" width="15" style="67" customWidth="1"/>
    <col min="13834" max="13834" width="12.42578125" style="67" customWidth="1"/>
    <col min="13835" max="13835" width="12" style="67" customWidth="1"/>
    <col min="13836" max="13836" width="11.85546875" style="67" customWidth="1"/>
    <col min="13837" max="14080" width="9.140625" style="67"/>
    <col min="14081" max="14081" width="8.28515625" style="67" customWidth="1"/>
    <col min="14082" max="14082" width="15.5703125" style="67" customWidth="1"/>
    <col min="14083" max="14083" width="15.28515625" style="67" customWidth="1"/>
    <col min="14084" max="14084" width="17.42578125" style="67" customWidth="1"/>
    <col min="14085" max="14085" width="16.140625" style="67" customWidth="1"/>
    <col min="14086" max="14086" width="16" style="67" customWidth="1"/>
    <col min="14087" max="14087" width="14.85546875" style="67" customWidth="1"/>
    <col min="14088" max="14088" width="17.140625" style="67" customWidth="1"/>
    <col min="14089" max="14089" width="15" style="67" customWidth="1"/>
    <col min="14090" max="14090" width="12.42578125" style="67" customWidth="1"/>
    <col min="14091" max="14091" width="12" style="67" customWidth="1"/>
    <col min="14092" max="14092" width="11.85546875" style="67" customWidth="1"/>
    <col min="14093" max="14336" width="9.140625" style="67"/>
    <col min="14337" max="14337" width="8.28515625" style="67" customWidth="1"/>
    <col min="14338" max="14338" width="15.5703125" style="67" customWidth="1"/>
    <col min="14339" max="14339" width="15.28515625" style="67" customWidth="1"/>
    <col min="14340" max="14340" width="17.42578125" style="67" customWidth="1"/>
    <col min="14341" max="14341" width="16.140625" style="67" customWidth="1"/>
    <col min="14342" max="14342" width="16" style="67" customWidth="1"/>
    <col min="14343" max="14343" width="14.85546875" style="67" customWidth="1"/>
    <col min="14344" max="14344" width="17.140625" style="67" customWidth="1"/>
    <col min="14345" max="14345" width="15" style="67" customWidth="1"/>
    <col min="14346" max="14346" width="12.42578125" style="67" customWidth="1"/>
    <col min="14347" max="14347" width="12" style="67" customWidth="1"/>
    <col min="14348" max="14348" width="11.85546875" style="67" customWidth="1"/>
    <col min="14349" max="14592" width="9.140625" style="67"/>
    <col min="14593" max="14593" width="8.28515625" style="67" customWidth="1"/>
    <col min="14594" max="14594" width="15.5703125" style="67" customWidth="1"/>
    <col min="14595" max="14595" width="15.28515625" style="67" customWidth="1"/>
    <col min="14596" max="14596" width="17.42578125" style="67" customWidth="1"/>
    <col min="14597" max="14597" width="16.140625" style="67" customWidth="1"/>
    <col min="14598" max="14598" width="16" style="67" customWidth="1"/>
    <col min="14599" max="14599" width="14.85546875" style="67" customWidth="1"/>
    <col min="14600" max="14600" width="17.140625" style="67" customWidth="1"/>
    <col min="14601" max="14601" width="15" style="67" customWidth="1"/>
    <col min="14602" max="14602" width="12.42578125" style="67" customWidth="1"/>
    <col min="14603" max="14603" width="12" style="67" customWidth="1"/>
    <col min="14604" max="14604" width="11.85546875" style="67" customWidth="1"/>
    <col min="14605" max="14848" width="9.140625" style="67"/>
    <col min="14849" max="14849" width="8.28515625" style="67" customWidth="1"/>
    <col min="14850" max="14850" width="15.5703125" style="67" customWidth="1"/>
    <col min="14851" max="14851" width="15.28515625" style="67" customWidth="1"/>
    <col min="14852" max="14852" width="17.42578125" style="67" customWidth="1"/>
    <col min="14853" max="14853" width="16.140625" style="67" customWidth="1"/>
    <col min="14854" max="14854" width="16" style="67" customWidth="1"/>
    <col min="14855" max="14855" width="14.85546875" style="67" customWidth="1"/>
    <col min="14856" max="14856" width="17.140625" style="67" customWidth="1"/>
    <col min="14857" max="14857" width="15" style="67" customWidth="1"/>
    <col min="14858" max="14858" width="12.42578125" style="67" customWidth="1"/>
    <col min="14859" max="14859" width="12" style="67" customWidth="1"/>
    <col min="14860" max="14860" width="11.85546875" style="67" customWidth="1"/>
    <col min="14861" max="15104" width="9.140625" style="67"/>
    <col min="15105" max="15105" width="8.28515625" style="67" customWidth="1"/>
    <col min="15106" max="15106" width="15.5703125" style="67" customWidth="1"/>
    <col min="15107" max="15107" width="15.28515625" style="67" customWidth="1"/>
    <col min="15108" max="15108" width="17.42578125" style="67" customWidth="1"/>
    <col min="15109" max="15109" width="16.140625" style="67" customWidth="1"/>
    <col min="15110" max="15110" width="16" style="67" customWidth="1"/>
    <col min="15111" max="15111" width="14.85546875" style="67" customWidth="1"/>
    <col min="15112" max="15112" width="17.140625" style="67" customWidth="1"/>
    <col min="15113" max="15113" width="15" style="67" customWidth="1"/>
    <col min="15114" max="15114" width="12.42578125" style="67" customWidth="1"/>
    <col min="15115" max="15115" width="12" style="67" customWidth="1"/>
    <col min="15116" max="15116" width="11.85546875" style="67" customWidth="1"/>
    <col min="15117" max="15360" width="9.140625" style="67"/>
    <col min="15361" max="15361" width="8.28515625" style="67" customWidth="1"/>
    <col min="15362" max="15362" width="15.5703125" style="67" customWidth="1"/>
    <col min="15363" max="15363" width="15.28515625" style="67" customWidth="1"/>
    <col min="15364" max="15364" width="17.42578125" style="67" customWidth="1"/>
    <col min="15365" max="15365" width="16.140625" style="67" customWidth="1"/>
    <col min="15366" max="15366" width="16" style="67" customWidth="1"/>
    <col min="15367" max="15367" width="14.85546875" style="67" customWidth="1"/>
    <col min="15368" max="15368" width="17.140625" style="67" customWidth="1"/>
    <col min="15369" max="15369" width="15" style="67" customWidth="1"/>
    <col min="15370" max="15370" width="12.42578125" style="67" customWidth="1"/>
    <col min="15371" max="15371" width="12" style="67" customWidth="1"/>
    <col min="15372" max="15372" width="11.85546875" style="67" customWidth="1"/>
    <col min="15373" max="15616" width="9.140625" style="67"/>
    <col min="15617" max="15617" width="8.28515625" style="67" customWidth="1"/>
    <col min="15618" max="15618" width="15.5703125" style="67" customWidth="1"/>
    <col min="15619" max="15619" width="15.28515625" style="67" customWidth="1"/>
    <col min="15620" max="15620" width="17.42578125" style="67" customWidth="1"/>
    <col min="15621" max="15621" width="16.140625" style="67" customWidth="1"/>
    <col min="15622" max="15622" width="16" style="67" customWidth="1"/>
    <col min="15623" max="15623" width="14.85546875" style="67" customWidth="1"/>
    <col min="15624" max="15624" width="17.140625" style="67" customWidth="1"/>
    <col min="15625" max="15625" width="15" style="67" customWidth="1"/>
    <col min="15626" max="15626" width="12.42578125" style="67" customWidth="1"/>
    <col min="15627" max="15627" width="12" style="67" customWidth="1"/>
    <col min="15628" max="15628" width="11.85546875" style="67" customWidth="1"/>
    <col min="15629" max="15872" width="9.140625" style="67"/>
    <col min="15873" max="15873" width="8.28515625" style="67" customWidth="1"/>
    <col min="15874" max="15874" width="15.5703125" style="67" customWidth="1"/>
    <col min="15875" max="15875" width="15.28515625" style="67" customWidth="1"/>
    <col min="15876" max="15876" width="17.42578125" style="67" customWidth="1"/>
    <col min="15877" max="15877" width="16.140625" style="67" customWidth="1"/>
    <col min="15878" max="15878" width="16" style="67" customWidth="1"/>
    <col min="15879" max="15879" width="14.85546875" style="67" customWidth="1"/>
    <col min="15880" max="15880" width="17.140625" style="67" customWidth="1"/>
    <col min="15881" max="15881" width="15" style="67" customWidth="1"/>
    <col min="15882" max="15882" width="12.42578125" style="67" customWidth="1"/>
    <col min="15883" max="15883" width="12" style="67" customWidth="1"/>
    <col min="15884" max="15884" width="11.85546875" style="67" customWidth="1"/>
    <col min="15885" max="16128" width="9.140625" style="67"/>
    <col min="16129" max="16129" width="8.28515625" style="67" customWidth="1"/>
    <col min="16130" max="16130" width="15.5703125" style="67" customWidth="1"/>
    <col min="16131" max="16131" width="15.28515625" style="67" customWidth="1"/>
    <col min="16132" max="16132" width="17.42578125" style="67" customWidth="1"/>
    <col min="16133" max="16133" width="16.140625" style="67" customWidth="1"/>
    <col min="16134" max="16134" width="16" style="67" customWidth="1"/>
    <col min="16135" max="16135" width="14.85546875" style="67" customWidth="1"/>
    <col min="16136" max="16136" width="17.140625" style="67" customWidth="1"/>
    <col min="16137" max="16137" width="15" style="67" customWidth="1"/>
    <col min="16138" max="16138" width="12.42578125" style="67" customWidth="1"/>
    <col min="16139" max="16139" width="12" style="67" customWidth="1"/>
    <col min="16140" max="16140" width="11.85546875" style="67" customWidth="1"/>
    <col min="16141" max="16384" width="9.140625" style="67"/>
  </cols>
  <sheetData>
    <row r="1" spans="1:12" ht="18">
      <c r="A1" s="1063" t="s">
        <v>0</v>
      </c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232" t="s">
        <v>862</v>
      </c>
    </row>
    <row r="2" spans="1:12" ht="21">
      <c r="A2" s="1064" t="s">
        <v>734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</row>
    <row r="3" spans="1:12" ht="15">
      <c r="A3" s="233"/>
      <c r="B3" s="233"/>
    </row>
    <row r="4" spans="1:12" ht="18" customHeight="1">
      <c r="A4" s="1065" t="s">
        <v>861</v>
      </c>
      <c r="B4" s="1065"/>
      <c r="C4" s="1065"/>
      <c r="D4" s="1065"/>
      <c r="E4" s="1065"/>
      <c r="F4" s="1065"/>
      <c r="G4" s="1065"/>
      <c r="H4" s="1065"/>
      <c r="I4" s="1065"/>
      <c r="J4" s="1065"/>
      <c r="K4" s="1065"/>
      <c r="L4" s="1065"/>
    </row>
    <row r="5" spans="1:12">
      <c r="A5" s="1035" t="s">
        <v>1120</v>
      </c>
      <c r="B5" s="1035"/>
    </row>
    <row r="6" spans="1:12" ht="15">
      <c r="A6" s="234"/>
      <c r="B6" s="234"/>
    </row>
    <row r="7" spans="1:12" ht="15">
      <c r="A7" s="1066" t="s">
        <v>863</v>
      </c>
      <c r="B7" s="1066"/>
      <c r="C7" s="1066"/>
      <c r="D7" s="71">
        <v>3686965300</v>
      </c>
      <c r="K7" s="1067" t="s">
        <v>870</v>
      </c>
      <c r="L7" s="1067"/>
    </row>
    <row r="8" spans="1:12" ht="15">
      <c r="A8" s="1066" t="s">
        <v>871</v>
      </c>
      <c r="B8" s="1066"/>
      <c r="C8" s="1066"/>
      <c r="D8" s="71">
        <v>3686965300</v>
      </c>
      <c r="K8" s="622"/>
      <c r="L8" s="235"/>
    </row>
    <row r="9" spans="1:12" ht="15">
      <c r="A9" s="234"/>
      <c r="B9" s="234"/>
      <c r="J9" s="1068" t="s">
        <v>814</v>
      </c>
      <c r="K9" s="1068"/>
      <c r="L9" s="1068"/>
    </row>
    <row r="10" spans="1:12" ht="49.5" customHeight="1">
      <c r="A10" s="1069" t="s">
        <v>2</v>
      </c>
      <c r="B10" s="1070" t="s">
        <v>76</v>
      </c>
      <c r="C10" s="1071" t="s">
        <v>844</v>
      </c>
      <c r="D10" s="1071"/>
      <c r="E10" s="1071"/>
      <c r="F10" s="1071"/>
      <c r="G10" s="1071" t="s">
        <v>845</v>
      </c>
      <c r="H10" s="1071"/>
      <c r="I10" s="1071"/>
      <c r="J10" s="1071"/>
      <c r="K10" s="1071" t="s">
        <v>849</v>
      </c>
      <c r="L10" s="1071" t="s">
        <v>846</v>
      </c>
    </row>
    <row r="11" spans="1:12" s="232" customFormat="1" ht="76.5" customHeight="1">
      <c r="A11" s="1069"/>
      <c r="B11" s="1070"/>
      <c r="C11" s="580" t="s">
        <v>850</v>
      </c>
      <c r="D11" s="579" t="s">
        <v>847</v>
      </c>
      <c r="E11" s="579" t="s">
        <v>848</v>
      </c>
      <c r="F11" s="580" t="s">
        <v>851</v>
      </c>
      <c r="G11" s="580" t="s">
        <v>850</v>
      </c>
      <c r="H11" s="579" t="s">
        <v>847</v>
      </c>
      <c r="I11" s="579" t="s">
        <v>848</v>
      </c>
      <c r="J11" s="580" t="s">
        <v>851</v>
      </c>
      <c r="K11" s="1071"/>
      <c r="L11" s="1071"/>
    </row>
    <row r="12" spans="1:12" s="232" customFormat="1" ht="15">
      <c r="A12" s="236">
        <v>1</v>
      </c>
      <c r="B12" s="237">
        <v>2</v>
      </c>
      <c r="C12" s="238">
        <v>3</v>
      </c>
      <c r="D12" s="237">
        <v>4</v>
      </c>
      <c r="E12" s="237">
        <v>5</v>
      </c>
      <c r="F12" s="238">
        <v>6</v>
      </c>
      <c r="G12" s="237">
        <v>7</v>
      </c>
      <c r="H12" s="237">
        <v>8</v>
      </c>
      <c r="I12" s="238">
        <v>9</v>
      </c>
      <c r="J12" s="237">
        <v>10</v>
      </c>
      <c r="K12" s="579">
        <v>11</v>
      </c>
      <c r="L12" s="238">
        <v>12</v>
      </c>
    </row>
    <row r="13" spans="1:12">
      <c r="A13" s="70">
        <v>1</v>
      </c>
      <c r="B13" s="239" t="s">
        <v>852</v>
      </c>
      <c r="C13" s="239">
        <v>530212800</v>
      </c>
      <c r="D13" s="239">
        <v>530212800</v>
      </c>
      <c r="E13" s="239">
        <v>0</v>
      </c>
      <c r="F13" s="239">
        <v>530212800</v>
      </c>
      <c r="G13" s="239">
        <v>650480800</v>
      </c>
      <c r="H13" s="239">
        <v>650480800</v>
      </c>
      <c r="I13" s="239">
        <v>0</v>
      </c>
      <c r="J13" s="239">
        <v>650480800</v>
      </c>
      <c r="K13" s="623">
        <f>F13+J13</f>
        <v>1180693600</v>
      </c>
      <c r="L13" s="239"/>
    </row>
    <row r="14" spans="1:12">
      <c r="A14" s="70">
        <v>2</v>
      </c>
      <c r="B14" s="71" t="s">
        <v>853</v>
      </c>
      <c r="C14" s="239">
        <v>0</v>
      </c>
      <c r="D14" s="239">
        <v>0</v>
      </c>
      <c r="E14" s="239">
        <v>0</v>
      </c>
      <c r="F14" s="239">
        <v>0</v>
      </c>
      <c r="G14" s="239">
        <v>0</v>
      </c>
      <c r="H14" s="239">
        <v>0</v>
      </c>
      <c r="I14" s="239">
        <v>0</v>
      </c>
      <c r="J14" s="239">
        <v>0</v>
      </c>
      <c r="K14" s="623">
        <f t="shared" ref="K14:K21" si="0">F14+J14</f>
        <v>0</v>
      </c>
      <c r="L14" s="71"/>
    </row>
    <row r="15" spans="1:12">
      <c r="A15" s="70">
        <v>3</v>
      </c>
      <c r="B15" s="71" t="s">
        <v>854</v>
      </c>
      <c r="C15" s="239">
        <v>132553200</v>
      </c>
      <c r="D15" s="239">
        <v>132553200</v>
      </c>
      <c r="E15" s="239">
        <v>0</v>
      </c>
      <c r="F15" s="239">
        <v>132553200</v>
      </c>
      <c r="G15" s="239">
        <v>162620200</v>
      </c>
      <c r="H15" s="239">
        <v>162620200</v>
      </c>
      <c r="I15" s="239">
        <v>0</v>
      </c>
      <c r="J15" s="239">
        <v>162620200</v>
      </c>
      <c r="K15" s="623">
        <f t="shared" si="0"/>
        <v>295173400</v>
      </c>
      <c r="L15" s="71"/>
    </row>
    <row r="16" spans="1:12">
      <c r="A16" s="70">
        <v>4</v>
      </c>
      <c r="B16" s="71" t="s">
        <v>855</v>
      </c>
      <c r="C16" s="239">
        <v>365037000</v>
      </c>
      <c r="D16" s="239">
        <v>365037000</v>
      </c>
      <c r="E16" s="239">
        <v>0</v>
      </c>
      <c r="F16" s="239">
        <v>365037000</v>
      </c>
      <c r="G16" s="239">
        <v>571077000</v>
      </c>
      <c r="H16" s="239">
        <v>571077000</v>
      </c>
      <c r="I16" s="239">
        <v>0</v>
      </c>
      <c r="J16" s="239">
        <v>571077000</v>
      </c>
      <c r="K16" s="623">
        <f t="shared" si="0"/>
        <v>936114000</v>
      </c>
      <c r="L16" s="71"/>
    </row>
    <row r="17" spans="1:12">
      <c r="A17" s="70">
        <v>5</v>
      </c>
      <c r="B17" s="71" t="s">
        <v>856</v>
      </c>
      <c r="C17" s="239">
        <v>364042000</v>
      </c>
      <c r="D17" s="239">
        <v>364042000</v>
      </c>
      <c r="E17" s="239">
        <v>0</v>
      </c>
      <c r="F17" s="239">
        <v>364042000</v>
      </c>
      <c r="G17" s="239">
        <v>556703000</v>
      </c>
      <c r="H17" s="239">
        <v>556703000</v>
      </c>
      <c r="I17" s="239">
        <v>0</v>
      </c>
      <c r="J17" s="239">
        <v>556703000</v>
      </c>
      <c r="K17" s="623">
        <f t="shared" si="0"/>
        <v>920745000</v>
      </c>
      <c r="L17" s="71"/>
    </row>
    <row r="18" spans="1:12">
      <c r="A18" s="70">
        <v>6</v>
      </c>
      <c r="B18" s="71" t="s">
        <v>857</v>
      </c>
      <c r="C18" s="239">
        <v>366032000</v>
      </c>
      <c r="D18" s="239">
        <v>366032000</v>
      </c>
      <c r="E18" s="239">
        <v>0</v>
      </c>
      <c r="F18" s="239">
        <v>366032000</v>
      </c>
      <c r="G18" s="239">
        <v>585451000</v>
      </c>
      <c r="H18" s="239">
        <v>585451000</v>
      </c>
      <c r="I18" s="239">
        <v>0</v>
      </c>
      <c r="J18" s="239">
        <v>585451000</v>
      </c>
      <c r="K18" s="623">
        <f t="shared" si="0"/>
        <v>951483000</v>
      </c>
      <c r="L18" s="71"/>
    </row>
    <row r="19" spans="1:12">
      <c r="A19" s="70">
        <v>7</v>
      </c>
      <c r="B19" s="71" t="s">
        <v>858</v>
      </c>
      <c r="C19" s="239">
        <v>402837200</v>
      </c>
      <c r="D19" s="239">
        <v>402837200</v>
      </c>
      <c r="E19" s="239">
        <v>0</v>
      </c>
      <c r="F19" s="239">
        <v>402837200</v>
      </c>
      <c r="G19" s="239">
        <v>662221673</v>
      </c>
      <c r="H19" s="239">
        <v>662221673</v>
      </c>
      <c r="I19" s="239">
        <v>0</v>
      </c>
      <c r="J19" s="239">
        <v>662221673</v>
      </c>
      <c r="K19" s="623">
        <f t="shared" si="0"/>
        <v>1065058873</v>
      </c>
      <c r="L19" s="71"/>
    </row>
    <row r="20" spans="1:12">
      <c r="A20" s="70">
        <v>8</v>
      </c>
      <c r="B20" s="71" t="s">
        <v>859</v>
      </c>
      <c r="C20" s="239">
        <v>402837200</v>
      </c>
      <c r="D20" s="239">
        <v>402837200</v>
      </c>
      <c r="E20" s="239">
        <v>0</v>
      </c>
      <c r="F20" s="239">
        <v>402837200</v>
      </c>
      <c r="G20" s="239">
        <v>662222777</v>
      </c>
      <c r="H20" s="239">
        <v>662222777</v>
      </c>
      <c r="I20" s="239">
        <v>0</v>
      </c>
      <c r="J20" s="239">
        <v>662222777</v>
      </c>
      <c r="K20" s="623">
        <f t="shared" si="0"/>
        <v>1065059977</v>
      </c>
      <c r="L20" s="71"/>
    </row>
    <row r="21" spans="1:12">
      <c r="A21" s="70">
        <v>9</v>
      </c>
      <c r="B21" s="71" t="s">
        <v>860</v>
      </c>
      <c r="C21" s="239">
        <v>384333600</v>
      </c>
      <c r="D21" s="239">
        <v>384333600</v>
      </c>
      <c r="E21" s="239">
        <v>0</v>
      </c>
      <c r="F21" s="239">
        <v>384333600</v>
      </c>
      <c r="G21" s="239">
        <v>614723550</v>
      </c>
      <c r="H21" s="239">
        <v>614723550</v>
      </c>
      <c r="I21" s="239">
        <v>0</v>
      </c>
      <c r="J21" s="239">
        <v>614723550</v>
      </c>
      <c r="K21" s="623">
        <f t="shared" si="0"/>
        <v>999057150</v>
      </c>
      <c r="L21" s="71"/>
    </row>
    <row r="22" spans="1:12" s="76" customFormat="1">
      <c r="A22" s="69" t="s">
        <v>19</v>
      </c>
      <c r="B22" s="624"/>
      <c r="C22" s="623">
        <f>SUM(C13:C21)</f>
        <v>2947885000</v>
      </c>
      <c r="D22" s="623">
        <f>SUM(D13:D21)</f>
        <v>2947885000</v>
      </c>
      <c r="E22" s="623">
        <f t="shared" ref="E22:K22" si="1">SUM(E13:E21)</f>
        <v>0</v>
      </c>
      <c r="F22" s="623">
        <f t="shared" si="1"/>
        <v>2947885000</v>
      </c>
      <c r="G22" s="623">
        <f t="shared" si="1"/>
        <v>4465500000</v>
      </c>
      <c r="H22" s="623">
        <f t="shared" si="1"/>
        <v>4465500000</v>
      </c>
      <c r="I22" s="623">
        <f t="shared" si="1"/>
        <v>0</v>
      </c>
      <c r="J22" s="623">
        <f t="shared" si="1"/>
        <v>4465500000</v>
      </c>
      <c r="K22" s="623">
        <f t="shared" si="1"/>
        <v>7413385000</v>
      </c>
      <c r="L22" s="624"/>
    </row>
    <row r="24" spans="1:12" ht="15" customHeight="1">
      <c r="A24" s="240" t="s">
        <v>864</v>
      </c>
      <c r="B24" s="587"/>
      <c r="C24" s="587"/>
      <c r="D24" s="587"/>
      <c r="E24" s="587"/>
      <c r="F24" s="587"/>
      <c r="G24" s="587"/>
      <c r="H24" s="587"/>
      <c r="I24" s="587"/>
      <c r="J24" s="587"/>
    </row>
    <row r="25" spans="1:12" ht="15" customHeight="1">
      <c r="A25" s="1075" t="s">
        <v>872</v>
      </c>
      <c r="B25" s="1075"/>
      <c r="C25" s="1075"/>
      <c r="D25" s="1075"/>
      <c r="E25" s="1075"/>
      <c r="F25" s="1075"/>
      <c r="G25" s="1075"/>
      <c r="H25" s="1075"/>
      <c r="I25" s="1075"/>
      <c r="J25" s="1075"/>
    </row>
    <row r="26" spans="1:12" ht="15" customHeight="1">
      <c r="A26" s="1075" t="s">
        <v>873</v>
      </c>
      <c r="B26" s="1075"/>
      <c r="C26" s="1075"/>
      <c r="D26" s="1075"/>
      <c r="E26" s="241"/>
      <c r="F26" s="241"/>
      <c r="G26" s="241"/>
      <c r="H26" s="241"/>
      <c r="I26" s="241"/>
      <c r="J26" s="241"/>
    </row>
    <row r="27" spans="1:12" ht="15" customHeight="1">
      <c r="A27" s="1075" t="s">
        <v>874</v>
      </c>
      <c r="B27" s="1075"/>
      <c r="C27" s="1075"/>
      <c r="D27" s="1075"/>
      <c r="E27" s="1075"/>
      <c r="F27" s="1075"/>
      <c r="G27" s="1075"/>
      <c r="H27" s="1075"/>
      <c r="I27" s="1075"/>
      <c r="J27" s="1075"/>
    </row>
    <row r="28" spans="1:12" ht="13.5" customHeight="1">
      <c r="A28" s="1076"/>
      <c r="B28" s="1077"/>
      <c r="C28" s="1077"/>
      <c r="D28" s="1077"/>
      <c r="E28" s="1077"/>
      <c r="F28" s="1077"/>
      <c r="G28" s="1077"/>
      <c r="H28" s="1077"/>
      <c r="I28" s="1075"/>
      <c r="J28" s="1075"/>
    </row>
    <row r="29" spans="1:12" ht="15" customHeight="1">
      <c r="A29" s="578"/>
      <c r="B29" s="242"/>
      <c r="C29" s="242"/>
      <c r="D29" s="242"/>
      <c r="E29" s="242"/>
      <c r="F29" s="242"/>
      <c r="G29" s="242"/>
      <c r="H29" s="242"/>
      <c r="I29" s="578"/>
      <c r="J29" s="578"/>
    </row>
    <row r="30" spans="1:12" ht="15" customHeight="1">
      <c r="A30" s="578"/>
      <c r="B30" s="242"/>
      <c r="C30" s="242"/>
      <c r="D30" s="242"/>
      <c r="E30" s="242"/>
      <c r="F30" s="242"/>
      <c r="G30" s="242"/>
      <c r="H30" s="242"/>
      <c r="I30" s="578"/>
      <c r="J30" s="578"/>
    </row>
    <row r="31" spans="1:12" ht="15" customHeight="1">
      <c r="A31" s="578"/>
      <c r="B31" s="242"/>
      <c r="C31" s="242"/>
      <c r="D31" s="242"/>
      <c r="E31" s="242"/>
      <c r="F31" s="242"/>
      <c r="G31" s="242"/>
      <c r="H31" s="242"/>
      <c r="I31" s="578"/>
      <c r="J31" s="578"/>
    </row>
    <row r="32" spans="1:12" ht="15" customHeight="1">
      <c r="A32" s="625"/>
      <c r="B32" s="625"/>
      <c r="C32" s="625"/>
      <c r="D32" s="625"/>
      <c r="E32" s="625"/>
      <c r="I32" s="1072" t="s">
        <v>14</v>
      </c>
      <c r="J32" s="1072"/>
      <c r="K32" s="1072"/>
    </row>
    <row r="33" spans="1:11" ht="15" customHeight="1">
      <c r="A33" s="625"/>
      <c r="B33" s="625"/>
      <c r="C33" s="625"/>
      <c r="D33" s="625"/>
      <c r="E33" s="625"/>
      <c r="I33" s="1073" t="s">
        <v>88</v>
      </c>
      <c r="J33" s="1073"/>
      <c r="K33" s="1073"/>
    </row>
    <row r="34" spans="1:11">
      <c r="A34" s="625" t="s">
        <v>12</v>
      </c>
      <c r="C34" s="625"/>
      <c r="D34" s="625"/>
      <c r="E34" s="625"/>
      <c r="I34" s="1074" t="s">
        <v>85</v>
      </c>
      <c r="J34" s="1074"/>
      <c r="K34" s="626"/>
    </row>
    <row r="35" spans="1:11">
      <c r="A35" s="625"/>
      <c r="B35" s="625"/>
      <c r="C35" s="625"/>
      <c r="D35" s="625"/>
      <c r="E35" s="625"/>
      <c r="F35" s="625"/>
      <c r="G35" s="625"/>
      <c r="H35" s="625"/>
      <c r="I35" s="625"/>
      <c r="J35" s="625"/>
      <c r="K35" s="625"/>
    </row>
  </sheetData>
  <mergeCells count="24">
    <mergeCell ref="I32:K32"/>
    <mergeCell ref="I33:K33"/>
    <mergeCell ref="I34:J34"/>
    <mergeCell ref="A25:J25"/>
    <mergeCell ref="A26:D26"/>
    <mergeCell ref="A27:D27"/>
    <mergeCell ref="E27:H27"/>
    <mergeCell ref="I27:J27"/>
    <mergeCell ref="A28:H28"/>
    <mergeCell ref="I28:J28"/>
    <mergeCell ref="A8:C8"/>
    <mergeCell ref="J9:L9"/>
    <mergeCell ref="A10:A11"/>
    <mergeCell ref="B10:B11"/>
    <mergeCell ref="C10:F10"/>
    <mergeCell ref="G10:J10"/>
    <mergeCell ref="K10:K11"/>
    <mergeCell ref="L10:L11"/>
    <mergeCell ref="A1:K1"/>
    <mergeCell ref="A2:L2"/>
    <mergeCell ref="A4:L4"/>
    <mergeCell ref="A5:B5"/>
    <mergeCell ref="A7:C7"/>
    <mergeCell ref="K7:L7"/>
  </mergeCells>
  <printOptions horizontalCentered="1"/>
  <pageMargins left="0.17" right="0.17" top="0.57999999999999996" bottom="0" header="0.31496062992126" footer="0.31496062992126"/>
  <pageSetup paperSize="9" scale="85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SheetLayoutView="115" workbookViewId="0">
      <selection activeCell="M1" sqref="M1:P1048576"/>
    </sheetView>
  </sheetViews>
  <sheetFormatPr defaultRowHeight="12.75"/>
  <cols>
    <col min="1" max="1" width="7.42578125" style="316" customWidth="1"/>
    <col min="2" max="2" width="17.140625" style="316" customWidth="1"/>
    <col min="3" max="3" width="11" style="316" customWidth="1"/>
    <col min="4" max="4" width="10" style="316" customWidth="1"/>
    <col min="5" max="5" width="11.85546875" style="316" customWidth="1"/>
    <col min="6" max="6" width="12.140625" style="316" customWidth="1"/>
    <col min="7" max="7" width="13.28515625" style="316" customWidth="1"/>
    <col min="8" max="8" width="14.5703125" style="316" customWidth="1"/>
    <col min="9" max="9" width="12.7109375" style="316" customWidth="1"/>
    <col min="10" max="10" width="14" style="316" customWidth="1"/>
    <col min="11" max="11" width="10.85546875" style="316" customWidth="1"/>
    <col min="12" max="12" width="11.5703125" style="316" customWidth="1"/>
    <col min="13" max="16384" width="9.140625" style="316"/>
  </cols>
  <sheetData>
    <row r="1" spans="1:12" s="67" customFormat="1">
      <c r="E1" s="1412"/>
      <c r="F1" s="1412"/>
      <c r="G1" s="1412"/>
      <c r="H1" s="1412"/>
      <c r="I1" s="1412"/>
      <c r="J1" s="212" t="s">
        <v>660</v>
      </c>
    </row>
    <row r="2" spans="1:12" s="67" customFormat="1" ht="15">
      <c r="A2" s="1413" t="s">
        <v>0</v>
      </c>
      <c r="B2" s="1413"/>
      <c r="C2" s="1413"/>
      <c r="D2" s="1413"/>
      <c r="E2" s="1413"/>
      <c r="F2" s="1413"/>
      <c r="G2" s="1413"/>
      <c r="H2" s="1413"/>
      <c r="I2" s="1413"/>
      <c r="J2" s="1413"/>
    </row>
    <row r="3" spans="1:12" s="67" customFormat="1" ht="20.25">
      <c r="A3" s="1038" t="s">
        <v>734</v>
      </c>
      <c r="B3" s="1038"/>
      <c r="C3" s="1038"/>
      <c r="D3" s="1038"/>
      <c r="E3" s="1038"/>
      <c r="F3" s="1038"/>
      <c r="G3" s="1038"/>
      <c r="H3" s="1038"/>
      <c r="I3" s="1038"/>
      <c r="J3" s="1038"/>
    </row>
    <row r="4" spans="1:12" s="67" customFormat="1" ht="14.25" customHeight="1"/>
    <row r="5" spans="1:12" ht="19.5" customHeight="1">
      <c r="A5" s="1414" t="s">
        <v>806</v>
      </c>
      <c r="B5" s="1414"/>
      <c r="C5" s="1414"/>
      <c r="D5" s="1414"/>
      <c r="E5" s="1414"/>
      <c r="F5" s="1414"/>
      <c r="G5" s="1414"/>
      <c r="H5" s="1414"/>
      <c r="I5" s="1414"/>
      <c r="J5" s="1414"/>
      <c r="K5" s="1414"/>
      <c r="L5" s="1414"/>
    </row>
    <row r="6" spans="1:12" ht="13.5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</row>
    <row r="7" spans="1:12" ht="0.75" customHeight="1"/>
    <row r="8" spans="1:12">
      <c r="A8" s="565" t="s">
        <v>1034</v>
      </c>
      <c r="B8" s="565"/>
      <c r="C8" s="315"/>
      <c r="H8" s="1068"/>
      <c r="I8" s="1068"/>
      <c r="J8" s="1068"/>
      <c r="K8" s="1068"/>
      <c r="L8" s="1068"/>
    </row>
    <row r="9" spans="1:12" ht="18" customHeight="1">
      <c r="A9" s="1272" t="s">
        <v>2</v>
      </c>
      <c r="B9" s="1272" t="s">
        <v>39</v>
      </c>
      <c r="C9" s="1416" t="s">
        <v>661</v>
      </c>
      <c r="D9" s="1416"/>
      <c r="E9" s="1416" t="s">
        <v>127</v>
      </c>
      <c r="F9" s="1416"/>
      <c r="G9" s="1416" t="s">
        <v>662</v>
      </c>
      <c r="H9" s="1416"/>
      <c r="I9" s="1416" t="s">
        <v>128</v>
      </c>
      <c r="J9" s="1416"/>
      <c r="K9" s="1416" t="s">
        <v>129</v>
      </c>
      <c r="L9" s="1416"/>
    </row>
    <row r="10" spans="1:12" ht="44.25" customHeight="1">
      <c r="A10" s="1272"/>
      <c r="B10" s="1272"/>
      <c r="C10" s="307" t="s">
        <v>663</v>
      </c>
      <c r="D10" s="307" t="s">
        <v>664</v>
      </c>
      <c r="E10" s="307" t="s">
        <v>665</v>
      </c>
      <c r="F10" s="307" t="s">
        <v>666</v>
      </c>
      <c r="G10" s="307" t="s">
        <v>665</v>
      </c>
      <c r="H10" s="307" t="s">
        <v>666</v>
      </c>
      <c r="I10" s="307" t="s">
        <v>663</v>
      </c>
      <c r="J10" s="307" t="s">
        <v>664</v>
      </c>
      <c r="K10" s="307" t="s">
        <v>663</v>
      </c>
      <c r="L10" s="307" t="s">
        <v>664</v>
      </c>
    </row>
    <row r="11" spans="1:12">
      <c r="A11" s="307">
        <v>1</v>
      </c>
      <c r="B11" s="307">
        <v>2</v>
      </c>
      <c r="C11" s="307">
        <v>3</v>
      </c>
      <c r="D11" s="307">
        <v>4</v>
      </c>
      <c r="E11" s="307">
        <v>5</v>
      </c>
      <c r="F11" s="307">
        <v>6</v>
      </c>
      <c r="G11" s="307">
        <v>7</v>
      </c>
      <c r="H11" s="307">
        <v>8</v>
      </c>
      <c r="I11" s="307">
        <v>9</v>
      </c>
      <c r="J11" s="307">
        <v>10</v>
      </c>
      <c r="K11" s="307">
        <v>11</v>
      </c>
      <c r="L11" s="307">
        <v>12</v>
      </c>
    </row>
    <row r="12" spans="1:12" s="566" customFormat="1" ht="20.25" customHeight="1">
      <c r="A12" s="517">
        <v>1</v>
      </c>
      <c r="B12" s="458" t="s">
        <v>1036</v>
      </c>
      <c r="C12" s="553">
        <v>0</v>
      </c>
      <c r="D12" s="553">
        <v>0</v>
      </c>
      <c r="E12" s="553">
        <v>0</v>
      </c>
      <c r="F12" s="553">
        <v>0</v>
      </c>
      <c r="G12" s="553">
        <v>0</v>
      </c>
      <c r="H12" s="553">
        <v>0</v>
      </c>
      <c r="I12" s="553">
        <v>0</v>
      </c>
      <c r="J12" s="553">
        <v>0</v>
      </c>
      <c r="K12" s="553">
        <v>0</v>
      </c>
      <c r="L12" s="553">
        <v>0</v>
      </c>
    </row>
    <row r="13" spans="1:12" s="566" customFormat="1" ht="20.25" customHeight="1">
      <c r="A13" s="517">
        <v>2</v>
      </c>
      <c r="B13" s="458" t="s">
        <v>876</v>
      </c>
      <c r="C13" s="553">
        <v>0</v>
      </c>
      <c r="D13" s="553">
        <v>0</v>
      </c>
      <c r="E13" s="553">
        <v>0</v>
      </c>
      <c r="F13" s="553">
        <v>0</v>
      </c>
      <c r="G13" s="553">
        <v>0</v>
      </c>
      <c r="H13" s="553">
        <v>0</v>
      </c>
      <c r="I13" s="553">
        <v>0</v>
      </c>
      <c r="J13" s="553">
        <v>0</v>
      </c>
      <c r="K13" s="553">
        <v>0</v>
      </c>
      <c r="L13" s="553">
        <v>0</v>
      </c>
    </row>
    <row r="14" spans="1:12" s="566" customFormat="1" ht="20.25" customHeight="1">
      <c r="A14" s="517">
        <v>3</v>
      </c>
      <c r="B14" s="458" t="s">
        <v>1020</v>
      </c>
      <c r="C14" s="553">
        <v>0</v>
      </c>
      <c r="D14" s="553">
        <v>0</v>
      </c>
      <c r="E14" s="553">
        <v>0</v>
      </c>
      <c r="F14" s="553">
        <v>0</v>
      </c>
      <c r="G14" s="553">
        <v>0</v>
      </c>
      <c r="H14" s="553">
        <v>0</v>
      </c>
      <c r="I14" s="553">
        <v>0</v>
      </c>
      <c r="J14" s="553">
        <v>0</v>
      </c>
      <c r="K14" s="553">
        <v>0</v>
      </c>
      <c r="L14" s="553">
        <v>0</v>
      </c>
    </row>
    <row r="15" spans="1:12" s="566" customFormat="1" ht="20.25" customHeight="1">
      <c r="A15" s="517">
        <v>4</v>
      </c>
      <c r="B15" s="475" t="s">
        <v>878</v>
      </c>
      <c r="C15" s="553">
        <v>0</v>
      </c>
      <c r="D15" s="553">
        <v>0</v>
      </c>
      <c r="E15" s="553">
        <v>0</v>
      </c>
      <c r="F15" s="553">
        <v>0</v>
      </c>
      <c r="G15" s="553">
        <v>0</v>
      </c>
      <c r="H15" s="553">
        <v>0</v>
      </c>
      <c r="I15" s="553">
        <v>0</v>
      </c>
      <c r="J15" s="553">
        <v>0</v>
      </c>
      <c r="K15" s="553">
        <v>0</v>
      </c>
      <c r="L15" s="553">
        <v>0</v>
      </c>
    </row>
    <row r="16" spans="1:12" s="566" customFormat="1" ht="20.25" customHeight="1">
      <c r="A16" s="517">
        <v>5</v>
      </c>
      <c r="B16" s="476" t="s">
        <v>879</v>
      </c>
      <c r="C16" s="553">
        <v>0</v>
      </c>
      <c r="D16" s="553">
        <v>0</v>
      </c>
      <c r="E16" s="553">
        <v>0</v>
      </c>
      <c r="F16" s="553">
        <v>0</v>
      </c>
      <c r="G16" s="553">
        <v>0</v>
      </c>
      <c r="H16" s="553">
        <v>0</v>
      </c>
      <c r="I16" s="553">
        <v>0</v>
      </c>
      <c r="J16" s="553">
        <v>0</v>
      </c>
      <c r="K16" s="553">
        <v>0</v>
      </c>
      <c r="L16" s="553">
        <v>0</v>
      </c>
    </row>
    <row r="17" spans="1:12" s="566" customFormat="1" ht="20.25" customHeight="1">
      <c r="A17" s="517">
        <v>6</v>
      </c>
      <c r="B17" s="476" t="s">
        <v>880</v>
      </c>
      <c r="C17" s="553">
        <v>0</v>
      </c>
      <c r="D17" s="553">
        <v>0</v>
      </c>
      <c r="E17" s="553">
        <v>0</v>
      </c>
      <c r="F17" s="553">
        <v>0</v>
      </c>
      <c r="G17" s="553">
        <v>0</v>
      </c>
      <c r="H17" s="553">
        <v>0</v>
      </c>
      <c r="I17" s="553">
        <v>0</v>
      </c>
      <c r="J17" s="553">
        <v>0</v>
      </c>
      <c r="K17" s="553">
        <v>0</v>
      </c>
      <c r="L17" s="553">
        <v>0</v>
      </c>
    </row>
    <row r="18" spans="1:12" s="566" customFormat="1" ht="20.25" customHeight="1">
      <c r="A18" s="517">
        <v>7</v>
      </c>
      <c r="B18" s="476" t="s">
        <v>881</v>
      </c>
      <c r="C18" s="553">
        <v>0</v>
      </c>
      <c r="D18" s="553">
        <v>0</v>
      </c>
      <c r="E18" s="553">
        <v>0</v>
      </c>
      <c r="F18" s="553">
        <v>0</v>
      </c>
      <c r="G18" s="553">
        <v>0</v>
      </c>
      <c r="H18" s="553">
        <v>0</v>
      </c>
      <c r="I18" s="553">
        <v>0</v>
      </c>
      <c r="J18" s="553">
        <v>0</v>
      </c>
      <c r="K18" s="553">
        <v>0</v>
      </c>
      <c r="L18" s="553">
        <v>0</v>
      </c>
    </row>
    <row r="19" spans="1:12" s="566" customFormat="1" ht="20.25" customHeight="1">
      <c r="A19" s="517">
        <v>8</v>
      </c>
      <c r="B19" s="476" t="s">
        <v>882</v>
      </c>
      <c r="C19" s="553">
        <v>0</v>
      </c>
      <c r="D19" s="553">
        <v>0</v>
      </c>
      <c r="E19" s="553">
        <v>0</v>
      </c>
      <c r="F19" s="553">
        <v>0</v>
      </c>
      <c r="G19" s="553">
        <v>0</v>
      </c>
      <c r="H19" s="553">
        <v>0</v>
      </c>
      <c r="I19" s="553">
        <v>0</v>
      </c>
      <c r="J19" s="553">
        <v>0</v>
      </c>
      <c r="K19" s="553">
        <v>0</v>
      </c>
      <c r="L19" s="553">
        <v>0</v>
      </c>
    </row>
    <row r="20" spans="1:12" s="566" customFormat="1" ht="20.25" customHeight="1">
      <c r="A20" s="517">
        <v>9</v>
      </c>
      <c r="B20" s="476" t="s">
        <v>883</v>
      </c>
      <c r="C20" s="553">
        <v>0</v>
      </c>
      <c r="D20" s="553">
        <v>0</v>
      </c>
      <c r="E20" s="553">
        <v>0</v>
      </c>
      <c r="F20" s="553">
        <v>0</v>
      </c>
      <c r="G20" s="553">
        <v>0</v>
      </c>
      <c r="H20" s="553">
        <v>0</v>
      </c>
      <c r="I20" s="553">
        <v>0</v>
      </c>
      <c r="J20" s="553">
        <v>0</v>
      </c>
      <c r="K20" s="553">
        <v>0</v>
      </c>
      <c r="L20" s="553">
        <v>0</v>
      </c>
    </row>
    <row r="21" spans="1:12" s="566" customFormat="1" ht="20.25" customHeight="1">
      <c r="A21" s="517">
        <v>10</v>
      </c>
      <c r="B21" s="476" t="s">
        <v>884</v>
      </c>
      <c r="C21" s="553">
        <v>0</v>
      </c>
      <c r="D21" s="553">
        <v>0</v>
      </c>
      <c r="E21" s="553">
        <v>0</v>
      </c>
      <c r="F21" s="553">
        <v>0</v>
      </c>
      <c r="G21" s="553">
        <v>0</v>
      </c>
      <c r="H21" s="553">
        <v>0</v>
      </c>
      <c r="I21" s="553">
        <v>0</v>
      </c>
      <c r="J21" s="553">
        <v>0</v>
      </c>
      <c r="K21" s="553">
        <v>0</v>
      </c>
      <c r="L21" s="553">
        <v>0</v>
      </c>
    </row>
    <row r="22" spans="1:12" s="566" customFormat="1" ht="20.25" customHeight="1">
      <c r="A22" s="517">
        <v>11</v>
      </c>
      <c r="B22" s="476" t="s">
        <v>885</v>
      </c>
      <c r="C22" s="553">
        <v>0</v>
      </c>
      <c r="D22" s="553">
        <v>0</v>
      </c>
      <c r="E22" s="553">
        <v>0</v>
      </c>
      <c r="F22" s="553">
        <v>0</v>
      </c>
      <c r="G22" s="553">
        <v>0</v>
      </c>
      <c r="H22" s="553">
        <v>0</v>
      </c>
      <c r="I22" s="553">
        <v>0</v>
      </c>
      <c r="J22" s="553">
        <v>0</v>
      </c>
      <c r="K22" s="553">
        <v>0</v>
      </c>
      <c r="L22" s="553">
        <v>0</v>
      </c>
    </row>
    <row r="23" spans="1:12" s="566" customFormat="1" ht="20.25" customHeight="1">
      <c r="A23" s="517">
        <v>12</v>
      </c>
      <c r="B23" s="476" t="s">
        <v>886</v>
      </c>
      <c r="C23" s="553">
        <v>0</v>
      </c>
      <c r="D23" s="553">
        <v>0</v>
      </c>
      <c r="E23" s="553">
        <v>0</v>
      </c>
      <c r="F23" s="553">
        <v>0</v>
      </c>
      <c r="G23" s="553">
        <v>0</v>
      </c>
      <c r="H23" s="553">
        <v>0</v>
      </c>
      <c r="I23" s="553">
        <v>0</v>
      </c>
      <c r="J23" s="553">
        <v>0</v>
      </c>
      <c r="K23" s="553">
        <v>0</v>
      </c>
      <c r="L23" s="553">
        <v>0</v>
      </c>
    </row>
    <row r="24" spans="1:12" s="566" customFormat="1" ht="20.25" customHeight="1">
      <c r="A24" s="517">
        <v>13</v>
      </c>
      <c r="B24" s="476" t="s">
        <v>887</v>
      </c>
      <c r="C24" s="553">
        <v>0</v>
      </c>
      <c r="D24" s="553">
        <v>0</v>
      </c>
      <c r="E24" s="553">
        <v>0</v>
      </c>
      <c r="F24" s="553">
        <v>0</v>
      </c>
      <c r="G24" s="553">
        <v>0</v>
      </c>
      <c r="H24" s="553">
        <v>0</v>
      </c>
      <c r="I24" s="553">
        <v>0</v>
      </c>
      <c r="J24" s="553">
        <v>0</v>
      </c>
      <c r="K24" s="553">
        <v>0</v>
      </c>
      <c r="L24" s="553">
        <v>0</v>
      </c>
    </row>
    <row r="25" spans="1:12" s="566" customFormat="1" ht="20.25" customHeight="1">
      <c r="A25" s="517">
        <v>14</v>
      </c>
      <c r="B25" s="476" t="s">
        <v>888</v>
      </c>
      <c r="C25" s="553">
        <v>0</v>
      </c>
      <c r="D25" s="553">
        <v>0</v>
      </c>
      <c r="E25" s="553">
        <v>0</v>
      </c>
      <c r="F25" s="553">
        <v>0</v>
      </c>
      <c r="G25" s="553">
        <v>0</v>
      </c>
      <c r="H25" s="553">
        <v>0</v>
      </c>
      <c r="I25" s="553">
        <v>0</v>
      </c>
      <c r="J25" s="553">
        <v>0</v>
      </c>
      <c r="K25" s="553">
        <v>0</v>
      </c>
      <c r="L25" s="553">
        <v>0</v>
      </c>
    </row>
    <row r="26" spans="1:12" s="566" customFormat="1" ht="20.25" customHeight="1">
      <c r="A26" s="517">
        <v>15</v>
      </c>
      <c r="B26" s="476" t="s">
        <v>889</v>
      </c>
      <c r="C26" s="553">
        <v>0</v>
      </c>
      <c r="D26" s="553">
        <v>0</v>
      </c>
      <c r="E26" s="553">
        <v>0</v>
      </c>
      <c r="F26" s="553">
        <v>0</v>
      </c>
      <c r="G26" s="553">
        <v>0</v>
      </c>
      <c r="H26" s="553">
        <v>0</v>
      </c>
      <c r="I26" s="553">
        <v>0</v>
      </c>
      <c r="J26" s="553">
        <v>0</v>
      </c>
      <c r="K26" s="553">
        <v>0</v>
      </c>
      <c r="L26" s="553">
        <v>0</v>
      </c>
    </row>
    <row r="27" spans="1:12" s="566" customFormat="1" ht="20.25" customHeight="1">
      <c r="A27" s="517">
        <v>16</v>
      </c>
      <c r="B27" s="476" t="s">
        <v>890</v>
      </c>
      <c r="C27" s="553">
        <v>0</v>
      </c>
      <c r="D27" s="553">
        <v>0</v>
      </c>
      <c r="E27" s="553">
        <v>0</v>
      </c>
      <c r="F27" s="553">
        <v>0</v>
      </c>
      <c r="G27" s="553">
        <v>0</v>
      </c>
      <c r="H27" s="553">
        <v>0</v>
      </c>
      <c r="I27" s="553">
        <v>0</v>
      </c>
      <c r="J27" s="553">
        <v>0</v>
      </c>
      <c r="K27" s="553">
        <v>0</v>
      </c>
      <c r="L27" s="553">
        <v>0</v>
      </c>
    </row>
    <row r="28" spans="1:12" s="566" customFormat="1" ht="20.25" customHeight="1">
      <c r="A28" s="517">
        <v>17</v>
      </c>
      <c r="B28" s="476" t="s">
        <v>891</v>
      </c>
      <c r="C28" s="553">
        <v>0</v>
      </c>
      <c r="D28" s="553">
        <v>0</v>
      </c>
      <c r="E28" s="553">
        <v>0</v>
      </c>
      <c r="F28" s="553">
        <v>0</v>
      </c>
      <c r="G28" s="553">
        <v>0</v>
      </c>
      <c r="H28" s="553">
        <v>0</v>
      </c>
      <c r="I28" s="553">
        <v>0</v>
      </c>
      <c r="J28" s="553">
        <v>0</v>
      </c>
      <c r="K28" s="553">
        <v>0</v>
      </c>
      <c r="L28" s="553">
        <v>0</v>
      </c>
    </row>
    <row r="29" spans="1:12" s="566" customFormat="1" ht="20.25" customHeight="1">
      <c r="A29" s="517">
        <v>18</v>
      </c>
      <c r="B29" s="476" t="s">
        <v>892</v>
      </c>
      <c r="C29" s="553">
        <v>0</v>
      </c>
      <c r="D29" s="553">
        <v>0</v>
      </c>
      <c r="E29" s="553">
        <v>0</v>
      </c>
      <c r="F29" s="553">
        <v>0</v>
      </c>
      <c r="G29" s="553">
        <v>0</v>
      </c>
      <c r="H29" s="553">
        <v>0</v>
      </c>
      <c r="I29" s="553">
        <v>0</v>
      </c>
      <c r="J29" s="553">
        <v>0</v>
      </c>
      <c r="K29" s="553">
        <v>0</v>
      </c>
      <c r="L29" s="553">
        <v>0</v>
      </c>
    </row>
    <row r="30" spans="1:12" s="566" customFormat="1" ht="20.25" customHeight="1">
      <c r="A30" s="517">
        <v>19</v>
      </c>
      <c r="B30" s="476" t="s">
        <v>893</v>
      </c>
      <c r="C30" s="553">
        <v>0</v>
      </c>
      <c r="D30" s="553">
        <v>0</v>
      </c>
      <c r="E30" s="553">
        <v>0</v>
      </c>
      <c r="F30" s="553">
        <v>0</v>
      </c>
      <c r="G30" s="553">
        <v>0</v>
      </c>
      <c r="H30" s="553">
        <v>0</v>
      </c>
      <c r="I30" s="553">
        <v>0</v>
      </c>
      <c r="J30" s="553">
        <v>0</v>
      </c>
      <c r="K30" s="553">
        <v>0</v>
      </c>
      <c r="L30" s="553">
        <v>0</v>
      </c>
    </row>
    <row r="31" spans="1:12" s="566" customFormat="1" ht="20.25" customHeight="1">
      <c r="A31" s="517">
        <v>20</v>
      </c>
      <c r="B31" s="476" t="s">
        <v>894</v>
      </c>
      <c r="C31" s="553">
        <v>0</v>
      </c>
      <c r="D31" s="553">
        <v>0</v>
      </c>
      <c r="E31" s="553">
        <v>0</v>
      </c>
      <c r="F31" s="553">
        <v>0</v>
      </c>
      <c r="G31" s="553">
        <v>0</v>
      </c>
      <c r="H31" s="553">
        <v>0</v>
      </c>
      <c r="I31" s="553">
        <v>0</v>
      </c>
      <c r="J31" s="553">
        <v>0</v>
      </c>
      <c r="K31" s="553">
        <v>0</v>
      </c>
      <c r="L31" s="553">
        <v>0</v>
      </c>
    </row>
    <row r="32" spans="1:12" s="566" customFormat="1" ht="20.25" customHeight="1">
      <c r="A32" s="517">
        <v>21</v>
      </c>
      <c r="B32" s="476" t="s">
        <v>895</v>
      </c>
      <c r="C32" s="553">
        <v>0</v>
      </c>
      <c r="D32" s="553">
        <v>0</v>
      </c>
      <c r="E32" s="553">
        <v>0</v>
      </c>
      <c r="F32" s="553">
        <v>0</v>
      </c>
      <c r="G32" s="553">
        <v>0</v>
      </c>
      <c r="H32" s="553">
        <v>0</v>
      </c>
      <c r="I32" s="553">
        <v>0</v>
      </c>
      <c r="J32" s="553">
        <v>0</v>
      </c>
      <c r="K32" s="553">
        <v>0</v>
      </c>
      <c r="L32" s="553">
        <v>0</v>
      </c>
    </row>
    <row r="33" spans="1:12" s="566" customFormat="1" ht="20.25" customHeight="1">
      <c r="A33" s="517">
        <v>22</v>
      </c>
      <c r="B33" s="476" t="s">
        <v>896</v>
      </c>
      <c r="C33" s="553">
        <v>0</v>
      </c>
      <c r="D33" s="553">
        <v>0</v>
      </c>
      <c r="E33" s="553">
        <v>0</v>
      </c>
      <c r="F33" s="553">
        <v>0</v>
      </c>
      <c r="G33" s="553">
        <v>0</v>
      </c>
      <c r="H33" s="553">
        <v>0</v>
      </c>
      <c r="I33" s="553">
        <v>0</v>
      </c>
      <c r="J33" s="553">
        <v>0</v>
      </c>
      <c r="K33" s="553">
        <v>0</v>
      </c>
      <c r="L33" s="553">
        <v>0</v>
      </c>
    </row>
    <row r="34" spans="1:12" s="566" customFormat="1" ht="20.25" customHeight="1">
      <c r="A34" s="517">
        <v>23</v>
      </c>
      <c r="B34" s="476" t="s">
        <v>897</v>
      </c>
      <c r="C34" s="553">
        <v>0</v>
      </c>
      <c r="D34" s="553">
        <v>0</v>
      </c>
      <c r="E34" s="553">
        <v>0</v>
      </c>
      <c r="F34" s="553">
        <v>0</v>
      </c>
      <c r="G34" s="553">
        <v>0</v>
      </c>
      <c r="H34" s="553">
        <v>0</v>
      </c>
      <c r="I34" s="553">
        <v>0</v>
      </c>
      <c r="J34" s="553">
        <v>0</v>
      </c>
      <c r="K34" s="553">
        <v>0</v>
      </c>
      <c r="L34" s="553">
        <v>0</v>
      </c>
    </row>
    <row r="35" spans="1:12" s="566" customFormat="1" ht="20.25" customHeight="1">
      <c r="A35" s="517">
        <v>24</v>
      </c>
      <c r="B35" s="476" t="s">
        <v>898</v>
      </c>
      <c r="C35" s="553">
        <v>0</v>
      </c>
      <c r="D35" s="553">
        <v>0</v>
      </c>
      <c r="E35" s="553">
        <v>0</v>
      </c>
      <c r="F35" s="553">
        <v>0</v>
      </c>
      <c r="G35" s="553">
        <v>0</v>
      </c>
      <c r="H35" s="553">
        <v>0</v>
      </c>
      <c r="I35" s="553">
        <v>0</v>
      </c>
      <c r="J35" s="553">
        <v>0</v>
      </c>
      <c r="K35" s="553">
        <v>0</v>
      </c>
      <c r="L35" s="553">
        <v>0</v>
      </c>
    </row>
    <row r="36" spans="1:12" s="566" customFormat="1" ht="20.25" customHeight="1">
      <c r="A36" s="517">
        <v>25</v>
      </c>
      <c r="B36" s="476" t="s">
        <v>899</v>
      </c>
      <c r="C36" s="553">
        <v>0</v>
      </c>
      <c r="D36" s="553">
        <v>0</v>
      </c>
      <c r="E36" s="553">
        <v>0</v>
      </c>
      <c r="F36" s="553">
        <v>0</v>
      </c>
      <c r="G36" s="553">
        <v>0</v>
      </c>
      <c r="H36" s="553">
        <v>0</v>
      </c>
      <c r="I36" s="553">
        <v>0</v>
      </c>
      <c r="J36" s="553">
        <v>0</v>
      </c>
      <c r="K36" s="553">
        <v>0</v>
      </c>
      <c r="L36" s="553">
        <v>0</v>
      </c>
    </row>
    <row r="37" spans="1:12" s="566" customFormat="1" ht="20.25" customHeight="1">
      <c r="A37" s="517">
        <v>26</v>
      </c>
      <c r="B37" s="476" t="s">
        <v>900</v>
      </c>
      <c r="C37" s="553">
        <v>0</v>
      </c>
      <c r="D37" s="553">
        <v>0</v>
      </c>
      <c r="E37" s="553">
        <v>0</v>
      </c>
      <c r="F37" s="553">
        <v>0</v>
      </c>
      <c r="G37" s="553">
        <v>0</v>
      </c>
      <c r="H37" s="553">
        <v>0</v>
      </c>
      <c r="I37" s="553">
        <v>0</v>
      </c>
      <c r="J37" s="553">
        <v>0</v>
      </c>
      <c r="K37" s="553">
        <v>0</v>
      </c>
      <c r="L37" s="553">
        <v>0</v>
      </c>
    </row>
    <row r="38" spans="1:12" s="566" customFormat="1" ht="20.25" customHeight="1">
      <c r="A38" s="517">
        <v>27</v>
      </c>
      <c r="B38" s="476" t="s">
        <v>901</v>
      </c>
      <c r="C38" s="553">
        <v>0</v>
      </c>
      <c r="D38" s="553">
        <v>0</v>
      </c>
      <c r="E38" s="553">
        <v>0</v>
      </c>
      <c r="F38" s="553">
        <v>0</v>
      </c>
      <c r="G38" s="553">
        <v>0</v>
      </c>
      <c r="H38" s="553">
        <v>0</v>
      </c>
      <c r="I38" s="553">
        <v>0</v>
      </c>
      <c r="J38" s="553">
        <v>0</v>
      </c>
      <c r="K38" s="553">
        <v>0</v>
      </c>
      <c r="L38" s="553">
        <v>0</v>
      </c>
    </row>
    <row r="39" spans="1:12" s="566" customFormat="1" ht="20.25" customHeight="1">
      <c r="A39" s="517">
        <v>28</v>
      </c>
      <c r="B39" s="476" t="s">
        <v>902</v>
      </c>
      <c r="C39" s="553">
        <v>0</v>
      </c>
      <c r="D39" s="553">
        <v>0</v>
      </c>
      <c r="E39" s="553">
        <v>0</v>
      </c>
      <c r="F39" s="553">
        <v>0</v>
      </c>
      <c r="G39" s="553">
        <v>0</v>
      </c>
      <c r="H39" s="553">
        <v>0</v>
      </c>
      <c r="I39" s="553">
        <v>0</v>
      </c>
      <c r="J39" s="553">
        <v>0</v>
      </c>
      <c r="K39" s="553">
        <v>0</v>
      </c>
      <c r="L39" s="553">
        <v>0</v>
      </c>
    </row>
    <row r="40" spans="1:12" s="566" customFormat="1" ht="20.25" customHeight="1">
      <c r="A40" s="517">
        <v>29</v>
      </c>
      <c r="B40" s="476" t="s">
        <v>903</v>
      </c>
      <c r="C40" s="553">
        <v>0</v>
      </c>
      <c r="D40" s="553">
        <v>0</v>
      </c>
      <c r="E40" s="553">
        <v>0</v>
      </c>
      <c r="F40" s="553">
        <v>0</v>
      </c>
      <c r="G40" s="553">
        <v>0</v>
      </c>
      <c r="H40" s="553">
        <v>0</v>
      </c>
      <c r="I40" s="553">
        <v>0</v>
      </c>
      <c r="J40" s="553">
        <v>0</v>
      </c>
      <c r="K40" s="553">
        <v>0</v>
      </c>
      <c r="L40" s="553">
        <v>0</v>
      </c>
    </row>
    <row r="41" spans="1:12" s="566" customFormat="1" ht="20.25" customHeight="1">
      <c r="A41" s="517">
        <v>30</v>
      </c>
      <c r="B41" s="476" t="s">
        <v>904</v>
      </c>
      <c r="C41" s="553">
        <v>0</v>
      </c>
      <c r="D41" s="553">
        <v>0</v>
      </c>
      <c r="E41" s="553">
        <v>0</v>
      </c>
      <c r="F41" s="553">
        <v>0</v>
      </c>
      <c r="G41" s="553">
        <v>0</v>
      </c>
      <c r="H41" s="553">
        <v>0</v>
      </c>
      <c r="I41" s="553">
        <v>0</v>
      </c>
      <c r="J41" s="553">
        <v>0</v>
      </c>
      <c r="K41" s="553">
        <v>0</v>
      </c>
      <c r="L41" s="553">
        <v>0</v>
      </c>
    </row>
    <row r="42" spans="1:12" s="566" customFormat="1" ht="20.25" customHeight="1">
      <c r="A42" s="517">
        <v>31</v>
      </c>
      <c r="B42" s="476" t="s">
        <v>905</v>
      </c>
      <c r="C42" s="553">
        <v>0</v>
      </c>
      <c r="D42" s="553">
        <v>0</v>
      </c>
      <c r="E42" s="553">
        <v>0</v>
      </c>
      <c r="F42" s="553">
        <v>0</v>
      </c>
      <c r="G42" s="553">
        <v>0</v>
      </c>
      <c r="H42" s="553">
        <v>0</v>
      </c>
      <c r="I42" s="553">
        <v>0</v>
      </c>
      <c r="J42" s="553">
        <v>0</v>
      </c>
      <c r="K42" s="553">
        <v>0</v>
      </c>
      <c r="L42" s="553">
        <v>0</v>
      </c>
    </row>
    <row r="43" spans="1:12" s="566" customFormat="1" ht="20.25" customHeight="1">
      <c r="A43" s="517">
        <v>32</v>
      </c>
      <c r="B43" s="476" t="s">
        <v>906</v>
      </c>
      <c r="C43" s="553">
        <v>0</v>
      </c>
      <c r="D43" s="553">
        <v>0</v>
      </c>
      <c r="E43" s="553">
        <v>0</v>
      </c>
      <c r="F43" s="553">
        <v>0</v>
      </c>
      <c r="G43" s="553">
        <v>0</v>
      </c>
      <c r="H43" s="553">
        <v>0</v>
      </c>
      <c r="I43" s="553">
        <v>0</v>
      </c>
      <c r="J43" s="553">
        <v>0</v>
      </c>
      <c r="K43" s="553">
        <v>0</v>
      </c>
      <c r="L43" s="553">
        <v>0</v>
      </c>
    </row>
    <row r="44" spans="1:12" s="566" customFormat="1" ht="20.25" customHeight="1">
      <c r="A44" s="517">
        <v>33</v>
      </c>
      <c r="B44" s="476" t="s">
        <v>907</v>
      </c>
      <c r="C44" s="553">
        <v>0</v>
      </c>
      <c r="D44" s="553">
        <v>0</v>
      </c>
      <c r="E44" s="553">
        <v>0</v>
      </c>
      <c r="F44" s="553">
        <v>0</v>
      </c>
      <c r="G44" s="553">
        <v>0</v>
      </c>
      <c r="H44" s="553">
        <v>0</v>
      </c>
      <c r="I44" s="553">
        <v>0</v>
      </c>
      <c r="J44" s="553">
        <v>0</v>
      </c>
      <c r="K44" s="553">
        <v>0</v>
      </c>
      <c r="L44" s="553">
        <v>0</v>
      </c>
    </row>
    <row r="45" spans="1:12" s="566" customFormat="1" ht="20.25" customHeight="1">
      <c r="A45" s="517">
        <v>34</v>
      </c>
      <c r="B45" s="476" t="s">
        <v>908</v>
      </c>
      <c r="C45" s="553">
        <v>0</v>
      </c>
      <c r="D45" s="553">
        <v>0</v>
      </c>
      <c r="E45" s="553">
        <v>0</v>
      </c>
      <c r="F45" s="553">
        <v>0</v>
      </c>
      <c r="G45" s="553">
        <v>0</v>
      </c>
      <c r="H45" s="553">
        <v>0</v>
      </c>
      <c r="I45" s="553">
        <v>0</v>
      </c>
      <c r="J45" s="553">
        <v>0</v>
      </c>
      <c r="K45" s="553">
        <v>0</v>
      </c>
      <c r="L45" s="553">
        <v>0</v>
      </c>
    </row>
    <row r="46" spans="1:12" s="566" customFormat="1" ht="20.25" customHeight="1">
      <c r="A46" s="517">
        <v>35</v>
      </c>
      <c r="B46" s="476" t="s">
        <v>909</v>
      </c>
      <c r="C46" s="553">
        <v>0</v>
      </c>
      <c r="D46" s="553">
        <v>0</v>
      </c>
      <c r="E46" s="553">
        <v>0</v>
      </c>
      <c r="F46" s="553">
        <v>0</v>
      </c>
      <c r="G46" s="553">
        <v>0</v>
      </c>
      <c r="H46" s="553">
        <v>0</v>
      </c>
      <c r="I46" s="553">
        <v>0</v>
      </c>
      <c r="J46" s="553">
        <v>0</v>
      </c>
      <c r="K46" s="553">
        <v>0</v>
      </c>
      <c r="L46" s="553">
        <v>0</v>
      </c>
    </row>
    <row r="47" spans="1:12" s="566" customFormat="1" ht="20.25" customHeight="1">
      <c r="A47" s="517">
        <v>36</v>
      </c>
      <c r="B47" s="476" t="s">
        <v>910</v>
      </c>
      <c r="C47" s="553">
        <v>0</v>
      </c>
      <c r="D47" s="553">
        <v>0</v>
      </c>
      <c r="E47" s="553">
        <v>0</v>
      </c>
      <c r="F47" s="553">
        <v>0</v>
      </c>
      <c r="G47" s="553">
        <v>0</v>
      </c>
      <c r="H47" s="553">
        <v>0</v>
      </c>
      <c r="I47" s="553">
        <v>0</v>
      </c>
      <c r="J47" s="553">
        <v>0</v>
      </c>
      <c r="K47" s="553">
        <v>0</v>
      </c>
      <c r="L47" s="553">
        <v>0</v>
      </c>
    </row>
    <row r="48" spans="1:12" s="566" customFormat="1" ht="20.25" customHeight="1">
      <c r="A48" s="517">
        <v>37</v>
      </c>
      <c r="B48" s="476" t="s">
        <v>911</v>
      </c>
      <c r="C48" s="553">
        <v>0</v>
      </c>
      <c r="D48" s="553">
        <v>0</v>
      </c>
      <c r="E48" s="553">
        <v>0</v>
      </c>
      <c r="F48" s="553">
        <v>0</v>
      </c>
      <c r="G48" s="553">
        <v>0</v>
      </c>
      <c r="H48" s="553">
        <v>0</v>
      </c>
      <c r="I48" s="553">
        <v>0</v>
      </c>
      <c r="J48" s="553">
        <v>0</v>
      </c>
      <c r="K48" s="553">
        <v>0</v>
      </c>
      <c r="L48" s="553">
        <v>0</v>
      </c>
    </row>
    <row r="49" spans="1:12" s="566" customFormat="1" ht="20.25" customHeight="1">
      <c r="A49" s="517">
        <v>38</v>
      </c>
      <c r="B49" s="476" t="s">
        <v>912</v>
      </c>
      <c r="C49" s="553">
        <v>0</v>
      </c>
      <c r="D49" s="553">
        <v>0</v>
      </c>
      <c r="E49" s="553">
        <v>0</v>
      </c>
      <c r="F49" s="553">
        <v>0</v>
      </c>
      <c r="G49" s="553">
        <v>0</v>
      </c>
      <c r="H49" s="553">
        <v>0</v>
      </c>
      <c r="I49" s="553">
        <v>0</v>
      </c>
      <c r="J49" s="553">
        <v>0</v>
      </c>
      <c r="K49" s="553">
        <v>0</v>
      </c>
      <c r="L49" s="553">
        <v>0</v>
      </c>
    </row>
    <row r="50" spans="1:12" s="566" customFormat="1" ht="20.25" customHeight="1">
      <c r="A50" s="517">
        <v>39</v>
      </c>
      <c r="B50" s="476" t="s">
        <v>913</v>
      </c>
      <c r="C50" s="553">
        <v>0</v>
      </c>
      <c r="D50" s="553">
        <v>0</v>
      </c>
      <c r="E50" s="553">
        <v>0</v>
      </c>
      <c r="F50" s="553">
        <v>0</v>
      </c>
      <c r="G50" s="553">
        <v>0</v>
      </c>
      <c r="H50" s="553">
        <v>0</v>
      </c>
      <c r="I50" s="553">
        <v>0</v>
      </c>
      <c r="J50" s="553">
        <v>0</v>
      </c>
      <c r="K50" s="553">
        <v>0</v>
      </c>
      <c r="L50" s="553">
        <v>0</v>
      </c>
    </row>
    <row r="51" spans="1:12" s="566" customFormat="1" ht="20.25" customHeight="1">
      <c r="A51" s="517">
        <v>40</v>
      </c>
      <c r="B51" s="476" t="s">
        <v>914</v>
      </c>
      <c r="C51" s="553">
        <v>0</v>
      </c>
      <c r="D51" s="553">
        <v>0</v>
      </c>
      <c r="E51" s="553">
        <v>0</v>
      </c>
      <c r="F51" s="553">
        <v>0</v>
      </c>
      <c r="G51" s="553">
        <v>0</v>
      </c>
      <c r="H51" s="553">
        <v>0</v>
      </c>
      <c r="I51" s="553">
        <v>0</v>
      </c>
      <c r="J51" s="553">
        <v>0</v>
      </c>
      <c r="K51" s="553">
        <v>0</v>
      </c>
      <c r="L51" s="553">
        <v>0</v>
      </c>
    </row>
    <row r="52" spans="1:12" s="566" customFormat="1" ht="20.25" customHeight="1">
      <c r="A52" s="517">
        <v>41</v>
      </c>
      <c r="B52" s="476" t="s">
        <v>915</v>
      </c>
      <c r="C52" s="553">
        <v>0</v>
      </c>
      <c r="D52" s="553">
        <v>0</v>
      </c>
      <c r="E52" s="553">
        <v>0</v>
      </c>
      <c r="F52" s="553">
        <v>0</v>
      </c>
      <c r="G52" s="553">
        <v>0</v>
      </c>
      <c r="H52" s="553">
        <v>0</v>
      </c>
      <c r="I52" s="553">
        <v>0</v>
      </c>
      <c r="J52" s="553">
        <v>0</v>
      </c>
      <c r="K52" s="553">
        <v>0</v>
      </c>
      <c r="L52" s="553">
        <v>0</v>
      </c>
    </row>
    <row r="53" spans="1:12" s="566" customFormat="1" ht="20.25" customHeight="1">
      <c r="A53" s="517">
        <v>42</v>
      </c>
      <c r="B53" s="476" t="s">
        <v>916</v>
      </c>
      <c r="C53" s="553">
        <v>0</v>
      </c>
      <c r="D53" s="553">
        <v>0</v>
      </c>
      <c r="E53" s="553">
        <v>0</v>
      </c>
      <c r="F53" s="553">
        <v>0</v>
      </c>
      <c r="G53" s="553">
        <v>0</v>
      </c>
      <c r="H53" s="553">
        <v>0</v>
      </c>
      <c r="I53" s="553">
        <v>0</v>
      </c>
      <c r="J53" s="553">
        <v>0</v>
      </c>
      <c r="K53" s="553">
        <v>0</v>
      </c>
      <c r="L53" s="553">
        <v>0</v>
      </c>
    </row>
    <row r="54" spans="1:12" s="566" customFormat="1" ht="20.25" customHeight="1">
      <c r="A54" s="517">
        <v>43</v>
      </c>
      <c r="B54" s="476" t="s">
        <v>917</v>
      </c>
      <c r="C54" s="553">
        <v>0</v>
      </c>
      <c r="D54" s="553">
        <v>0</v>
      </c>
      <c r="E54" s="553">
        <v>0</v>
      </c>
      <c r="F54" s="553">
        <v>0</v>
      </c>
      <c r="G54" s="553">
        <v>0</v>
      </c>
      <c r="H54" s="553">
        <v>0</v>
      </c>
      <c r="I54" s="553">
        <v>0</v>
      </c>
      <c r="J54" s="553">
        <v>0</v>
      </c>
      <c r="K54" s="553">
        <v>0</v>
      </c>
      <c r="L54" s="553">
        <v>0</v>
      </c>
    </row>
    <row r="55" spans="1:12" s="566" customFormat="1" ht="20.25" customHeight="1">
      <c r="A55" s="517">
        <v>44</v>
      </c>
      <c r="B55" s="476" t="s">
        <v>918</v>
      </c>
      <c r="C55" s="553">
        <v>0</v>
      </c>
      <c r="D55" s="553">
        <v>0</v>
      </c>
      <c r="E55" s="553">
        <v>0</v>
      </c>
      <c r="F55" s="553">
        <v>0</v>
      </c>
      <c r="G55" s="553">
        <v>0</v>
      </c>
      <c r="H55" s="553">
        <v>0</v>
      </c>
      <c r="I55" s="553">
        <v>0</v>
      </c>
      <c r="J55" s="553">
        <v>0</v>
      </c>
      <c r="K55" s="553">
        <v>0</v>
      </c>
      <c r="L55" s="553">
        <v>0</v>
      </c>
    </row>
    <row r="56" spans="1:12" s="566" customFormat="1" ht="20.25" customHeight="1">
      <c r="A56" s="517">
        <v>45</v>
      </c>
      <c r="B56" s="476" t="s">
        <v>919</v>
      </c>
      <c r="C56" s="553">
        <v>0</v>
      </c>
      <c r="D56" s="553">
        <v>0</v>
      </c>
      <c r="E56" s="553">
        <v>0</v>
      </c>
      <c r="F56" s="553">
        <v>0</v>
      </c>
      <c r="G56" s="553">
        <v>0</v>
      </c>
      <c r="H56" s="553">
        <v>0</v>
      </c>
      <c r="I56" s="553">
        <v>0</v>
      </c>
      <c r="J56" s="553">
        <v>0</v>
      </c>
      <c r="K56" s="553">
        <v>0</v>
      </c>
      <c r="L56" s="553">
        <v>0</v>
      </c>
    </row>
    <row r="57" spans="1:12" s="566" customFormat="1" ht="20.25" customHeight="1">
      <c r="A57" s="517">
        <v>46</v>
      </c>
      <c r="B57" s="476" t="s">
        <v>920</v>
      </c>
      <c r="C57" s="553">
        <v>0</v>
      </c>
      <c r="D57" s="553">
        <v>0</v>
      </c>
      <c r="E57" s="553">
        <v>0</v>
      </c>
      <c r="F57" s="553">
        <v>0</v>
      </c>
      <c r="G57" s="553">
        <v>0</v>
      </c>
      <c r="H57" s="553">
        <v>0</v>
      </c>
      <c r="I57" s="553">
        <v>0</v>
      </c>
      <c r="J57" s="553">
        <v>0</v>
      </c>
      <c r="K57" s="553">
        <v>0</v>
      </c>
      <c r="L57" s="553">
        <v>0</v>
      </c>
    </row>
    <row r="58" spans="1:12" s="566" customFormat="1" ht="20.25" customHeight="1">
      <c r="A58" s="517">
        <v>47</v>
      </c>
      <c r="B58" s="476" t="s">
        <v>921</v>
      </c>
      <c r="C58" s="553">
        <v>0</v>
      </c>
      <c r="D58" s="553">
        <v>0</v>
      </c>
      <c r="E58" s="553">
        <v>0</v>
      </c>
      <c r="F58" s="553">
        <v>0</v>
      </c>
      <c r="G58" s="553">
        <v>0</v>
      </c>
      <c r="H58" s="553">
        <v>0</v>
      </c>
      <c r="I58" s="553">
        <v>0</v>
      </c>
      <c r="J58" s="553">
        <v>0</v>
      </c>
      <c r="K58" s="553">
        <v>0</v>
      </c>
      <c r="L58" s="553">
        <v>0</v>
      </c>
    </row>
    <row r="59" spans="1:12" s="566" customFormat="1" ht="20.25" customHeight="1">
      <c r="A59" s="517">
        <v>48</v>
      </c>
      <c r="B59" s="476" t="s">
        <v>922</v>
      </c>
      <c r="C59" s="553">
        <v>0</v>
      </c>
      <c r="D59" s="553">
        <v>0</v>
      </c>
      <c r="E59" s="553">
        <v>0</v>
      </c>
      <c r="F59" s="553">
        <v>0</v>
      </c>
      <c r="G59" s="553">
        <v>0</v>
      </c>
      <c r="H59" s="553">
        <v>0</v>
      </c>
      <c r="I59" s="553">
        <v>0</v>
      </c>
      <c r="J59" s="553">
        <v>0</v>
      </c>
      <c r="K59" s="553">
        <v>0</v>
      </c>
      <c r="L59" s="553">
        <v>0</v>
      </c>
    </row>
    <row r="60" spans="1:12" s="566" customFormat="1" ht="20.25" customHeight="1">
      <c r="A60" s="517">
        <v>49</v>
      </c>
      <c r="B60" s="476" t="s">
        <v>923</v>
      </c>
      <c r="C60" s="553">
        <v>0</v>
      </c>
      <c r="D60" s="553">
        <v>0</v>
      </c>
      <c r="E60" s="553">
        <v>0</v>
      </c>
      <c r="F60" s="553">
        <v>0</v>
      </c>
      <c r="G60" s="553">
        <v>0</v>
      </c>
      <c r="H60" s="553">
        <v>0</v>
      </c>
      <c r="I60" s="553">
        <v>0</v>
      </c>
      <c r="J60" s="553">
        <v>0</v>
      </c>
      <c r="K60" s="553">
        <v>0</v>
      </c>
      <c r="L60" s="553">
        <v>0</v>
      </c>
    </row>
    <row r="61" spans="1:12" s="566" customFormat="1" ht="20.25" customHeight="1">
      <c r="A61" s="517">
        <v>50</v>
      </c>
      <c r="B61" s="476" t="s">
        <v>924</v>
      </c>
      <c r="C61" s="553">
        <v>0</v>
      </c>
      <c r="D61" s="553">
        <v>0</v>
      </c>
      <c r="E61" s="553">
        <v>0</v>
      </c>
      <c r="F61" s="553">
        <v>0</v>
      </c>
      <c r="G61" s="553">
        <v>0</v>
      </c>
      <c r="H61" s="553">
        <v>0</v>
      </c>
      <c r="I61" s="553">
        <v>0</v>
      </c>
      <c r="J61" s="553">
        <v>0</v>
      </c>
      <c r="K61" s="553">
        <v>0</v>
      </c>
      <c r="L61" s="553">
        <v>0</v>
      </c>
    </row>
    <row r="62" spans="1:12" s="566" customFormat="1" ht="20.25" customHeight="1">
      <c r="A62" s="517">
        <v>51</v>
      </c>
      <c r="B62" s="476" t="s">
        <v>925</v>
      </c>
      <c r="C62" s="553">
        <v>0</v>
      </c>
      <c r="D62" s="553">
        <v>0</v>
      </c>
      <c r="E62" s="553">
        <v>0</v>
      </c>
      <c r="F62" s="553">
        <v>0</v>
      </c>
      <c r="G62" s="553">
        <v>0</v>
      </c>
      <c r="H62" s="553">
        <v>0</v>
      </c>
      <c r="I62" s="553">
        <v>0</v>
      </c>
      <c r="J62" s="553">
        <v>0</v>
      </c>
      <c r="K62" s="553">
        <v>0</v>
      </c>
      <c r="L62" s="553">
        <v>0</v>
      </c>
    </row>
    <row r="63" spans="1:12" s="566" customFormat="1" ht="20.25" customHeight="1">
      <c r="A63" s="310" t="s">
        <v>19</v>
      </c>
      <c r="B63" s="567"/>
      <c r="C63" s="553">
        <v>0</v>
      </c>
      <c r="D63" s="553">
        <v>0</v>
      </c>
      <c r="E63" s="553">
        <v>0</v>
      </c>
      <c r="F63" s="553">
        <v>0</v>
      </c>
      <c r="G63" s="553">
        <v>0</v>
      </c>
      <c r="H63" s="553">
        <v>0</v>
      </c>
      <c r="I63" s="553">
        <v>0</v>
      </c>
      <c r="J63" s="553">
        <v>0</v>
      </c>
      <c r="K63" s="553">
        <v>0</v>
      </c>
      <c r="L63" s="553">
        <v>0</v>
      </c>
    </row>
    <row r="64" spans="1:12">
      <c r="A64" s="73"/>
      <c r="B64" s="96"/>
      <c r="C64" s="96"/>
      <c r="D64" s="213"/>
      <c r="E64" s="213"/>
      <c r="F64" s="213"/>
      <c r="G64" s="213"/>
      <c r="H64" s="213"/>
      <c r="I64" s="213"/>
      <c r="J64" s="213"/>
    </row>
    <row r="65" spans="1:11">
      <c r="A65" s="73"/>
      <c r="B65" s="96"/>
      <c r="C65" s="96"/>
      <c r="D65" s="213"/>
      <c r="E65" s="213"/>
      <c r="F65" s="213"/>
      <c r="G65" s="213"/>
      <c r="H65" s="213"/>
      <c r="I65" s="213"/>
      <c r="J65" s="213"/>
    </row>
    <row r="66" spans="1:11" ht="15.75" customHeight="1">
      <c r="A66" s="76" t="s">
        <v>12</v>
      </c>
      <c r="B66" s="76"/>
      <c r="C66" s="76"/>
      <c r="D66" s="76"/>
      <c r="E66" s="76"/>
      <c r="F66" s="76"/>
      <c r="G66" s="76"/>
      <c r="I66" s="1417" t="s">
        <v>13</v>
      </c>
      <c r="J66" s="1417"/>
    </row>
    <row r="67" spans="1:11" ht="12.75" customHeight="1">
      <c r="A67" s="1418" t="s">
        <v>668</v>
      </c>
      <c r="B67" s="1418"/>
      <c r="C67" s="1418"/>
      <c r="D67" s="1418"/>
      <c r="E67" s="1418"/>
      <c r="F67" s="1418"/>
      <c r="G67" s="1418"/>
      <c r="H67" s="1418"/>
      <c r="I67" s="1418"/>
      <c r="J67" s="1418"/>
    </row>
    <row r="68" spans="1:11" ht="12.75" customHeight="1">
      <c r="A68" s="317"/>
      <c r="B68" s="317"/>
      <c r="C68" s="317"/>
      <c r="D68" s="317"/>
      <c r="E68" s="317"/>
      <c r="F68" s="317"/>
      <c r="G68" s="317"/>
      <c r="H68" s="1417" t="s">
        <v>20</v>
      </c>
      <c r="I68" s="1417"/>
      <c r="J68" s="1417"/>
      <c r="K68" s="1417"/>
    </row>
    <row r="69" spans="1:11">
      <c r="A69" s="76"/>
      <c r="B69" s="76"/>
      <c r="C69" s="76"/>
      <c r="E69" s="76"/>
      <c r="H69" s="1419" t="s">
        <v>85</v>
      </c>
      <c r="I69" s="1419"/>
      <c r="J69" s="1419"/>
    </row>
    <row r="73" spans="1:11">
      <c r="A73" s="1415"/>
      <c r="B73" s="1415"/>
      <c r="C73" s="1415"/>
      <c r="D73" s="1415"/>
      <c r="E73" s="1415"/>
      <c r="F73" s="1415"/>
      <c r="G73" s="1415"/>
      <c r="H73" s="1415"/>
      <c r="I73" s="1415"/>
      <c r="J73" s="1415"/>
    </row>
    <row r="75" spans="1:11">
      <c r="A75" s="1415"/>
      <c r="B75" s="1415"/>
      <c r="C75" s="1415"/>
      <c r="D75" s="1415"/>
      <c r="E75" s="1415"/>
      <c r="F75" s="1415"/>
      <c r="G75" s="1415"/>
      <c r="H75" s="1415"/>
      <c r="I75" s="1415"/>
      <c r="J75" s="1415"/>
    </row>
  </sheetData>
  <mergeCells count="18">
    <mergeCell ref="A73:J73"/>
    <mergeCell ref="A75:J75"/>
    <mergeCell ref="I9:J9"/>
    <mergeCell ref="K9:L9"/>
    <mergeCell ref="I66:J66"/>
    <mergeCell ref="A67:J67"/>
    <mergeCell ref="H68:K68"/>
    <mergeCell ref="H69:J69"/>
    <mergeCell ref="A9:A10"/>
    <mergeCell ref="B9:B10"/>
    <mergeCell ref="C9:D9"/>
    <mergeCell ref="E9:F9"/>
    <mergeCell ref="G9:H9"/>
    <mergeCell ref="E1:I1"/>
    <mergeCell ref="A2:J2"/>
    <mergeCell ref="A3:J3"/>
    <mergeCell ref="A5:L5"/>
    <mergeCell ref="H8:L8"/>
  </mergeCells>
  <printOptions horizontalCentered="1"/>
  <pageMargins left="0.46" right="0.47" top="0.23622047244094499" bottom="0" header="0.15" footer="0.31496062992126"/>
  <pageSetup paperSize="9" scale="8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SheetLayoutView="100" workbookViewId="0">
      <selection activeCell="O9" sqref="O9"/>
    </sheetView>
  </sheetViews>
  <sheetFormatPr defaultRowHeight="12.75"/>
  <cols>
    <col min="1" max="1" width="7.42578125" style="316" customWidth="1"/>
    <col min="2" max="2" width="17.140625" style="316" customWidth="1"/>
    <col min="3" max="3" width="11" style="316" customWidth="1"/>
    <col min="4" max="4" width="10" style="316" customWidth="1"/>
    <col min="5" max="5" width="11.85546875" style="316" customWidth="1"/>
    <col min="6" max="6" width="12.140625" style="316" customWidth="1"/>
    <col min="7" max="7" width="13.28515625" style="316" customWidth="1"/>
    <col min="8" max="8" width="14.5703125" style="316" customWidth="1"/>
    <col min="9" max="9" width="12" style="316" customWidth="1"/>
    <col min="10" max="10" width="13.140625" style="316" customWidth="1"/>
    <col min="11" max="11" width="12.140625" style="316" customWidth="1"/>
    <col min="12" max="12" width="12" style="316" customWidth="1"/>
    <col min="13" max="16384" width="9.140625" style="316"/>
  </cols>
  <sheetData>
    <row r="1" spans="1:12" s="67" customFormat="1">
      <c r="E1" s="1412"/>
      <c r="F1" s="1412"/>
      <c r="G1" s="1412"/>
      <c r="H1" s="1412"/>
      <c r="I1" s="1412"/>
      <c r="J1" s="212" t="s">
        <v>667</v>
      </c>
    </row>
    <row r="2" spans="1:12" s="67" customFormat="1" ht="15">
      <c r="A2" s="1413" t="s">
        <v>0</v>
      </c>
      <c r="B2" s="1413"/>
      <c r="C2" s="1413"/>
      <c r="D2" s="1413"/>
      <c r="E2" s="1413"/>
      <c r="F2" s="1413"/>
      <c r="G2" s="1413"/>
      <c r="H2" s="1413"/>
      <c r="I2" s="1413"/>
      <c r="J2" s="1413"/>
    </row>
    <row r="3" spans="1:12" s="67" customFormat="1" ht="20.25">
      <c r="A3" s="1038" t="s">
        <v>734</v>
      </c>
      <c r="B3" s="1038"/>
      <c r="C3" s="1038"/>
      <c r="D3" s="1038"/>
      <c r="E3" s="1038"/>
      <c r="F3" s="1038"/>
      <c r="G3" s="1038"/>
      <c r="H3" s="1038"/>
      <c r="I3" s="1038"/>
      <c r="J3" s="1038"/>
    </row>
    <row r="4" spans="1:12" s="67" customFormat="1" ht="14.25" customHeight="1"/>
    <row r="5" spans="1:12" ht="16.5" customHeight="1">
      <c r="A5" s="1414" t="s">
        <v>807</v>
      </c>
      <c r="B5" s="1414"/>
      <c r="C5" s="1414"/>
      <c r="D5" s="1414"/>
      <c r="E5" s="1414"/>
      <c r="F5" s="1414"/>
      <c r="G5" s="1414"/>
      <c r="H5" s="1414"/>
      <c r="I5" s="1414"/>
      <c r="J5" s="1414"/>
      <c r="K5" s="1414"/>
      <c r="L5" s="1414"/>
    </row>
    <row r="6" spans="1:12" ht="13.5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</row>
    <row r="7" spans="1:12" ht="0.75" customHeight="1"/>
    <row r="8" spans="1:12">
      <c r="A8" s="565" t="s">
        <v>1034</v>
      </c>
      <c r="B8" s="565"/>
      <c r="C8" s="315"/>
      <c r="H8" s="1068"/>
      <c r="I8" s="1068"/>
      <c r="J8" s="1068"/>
      <c r="K8" s="1068"/>
      <c r="L8" s="1068"/>
    </row>
    <row r="9" spans="1:12" ht="21" customHeight="1">
      <c r="A9" s="1272" t="s">
        <v>2</v>
      </c>
      <c r="B9" s="1272" t="s">
        <v>39</v>
      </c>
      <c r="C9" s="1416" t="s">
        <v>661</v>
      </c>
      <c r="D9" s="1416"/>
      <c r="E9" s="1416" t="s">
        <v>127</v>
      </c>
      <c r="F9" s="1416"/>
      <c r="G9" s="1416" t="s">
        <v>662</v>
      </c>
      <c r="H9" s="1416"/>
      <c r="I9" s="1416" t="s">
        <v>128</v>
      </c>
      <c r="J9" s="1416"/>
      <c r="K9" s="1416" t="s">
        <v>129</v>
      </c>
      <c r="L9" s="1416"/>
    </row>
    <row r="10" spans="1:12" ht="45" customHeight="1">
      <c r="A10" s="1272"/>
      <c r="B10" s="1272"/>
      <c r="C10" s="307" t="s">
        <v>663</v>
      </c>
      <c r="D10" s="307" t="s">
        <v>664</v>
      </c>
      <c r="E10" s="307" t="s">
        <v>665</v>
      </c>
      <c r="F10" s="307" t="s">
        <v>666</v>
      </c>
      <c r="G10" s="307" t="s">
        <v>665</v>
      </c>
      <c r="H10" s="307" t="s">
        <v>666</v>
      </c>
      <c r="I10" s="307" t="s">
        <v>663</v>
      </c>
      <c r="J10" s="307" t="s">
        <v>664</v>
      </c>
      <c r="K10" s="307" t="s">
        <v>663</v>
      </c>
      <c r="L10" s="307" t="s">
        <v>664</v>
      </c>
    </row>
    <row r="11" spans="1:12">
      <c r="A11" s="307">
        <v>1</v>
      </c>
      <c r="B11" s="307">
        <v>2</v>
      </c>
      <c r="C11" s="307">
        <v>3</v>
      </c>
      <c r="D11" s="307">
        <v>4</v>
      </c>
      <c r="E11" s="307">
        <v>5</v>
      </c>
      <c r="F11" s="307">
        <v>6</v>
      </c>
      <c r="G11" s="307">
        <v>7</v>
      </c>
      <c r="H11" s="307">
        <v>8</v>
      </c>
      <c r="I11" s="307">
        <v>9</v>
      </c>
      <c r="J11" s="307">
        <v>10</v>
      </c>
      <c r="K11" s="307">
        <v>11</v>
      </c>
      <c r="L11" s="307">
        <v>12</v>
      </c>
    </row>
    <row r="12" spans="1:12" s="568" customFormat="1" ht="16.5">
      <c r="A12" s="398">
        <v>1</v>
      </c>
      <c r="B12" s="458" t="s">
        <v>1036</v>
      </c>
      <c r="C12" s="553">
        <v>0</v>
      </c>
      <c r="D12" s="553">
        <v>0</v>
      </c>
      <c r="E12" s="553">
        <v>0</v>
      </c>
      <c r="F12" s="553">
        <v>0</v>
      </c>
      <c r="G12" s="553">
        <v>0</v>
      </c>
      <c r="H12" s="553">
        <v>0</v>
      </c>
      <c r="I12" s="553">
        <v>0</v>
      </c>
      <c r="J12" s="553">
        <v>0</v>
      </c>
      <c r="K12" s="553">
        <v>0</v>
      </c>
      <c r="L12" s="553">
        <v>0</v>
      </c>
    </row>
    <row r="13" spans="1:12" s="568" customFormat="1" ht="16.5">
      <c r="A13" s="398">
        <v>2</v>
      </c>
      <c r="B13" s="458" t="s">
        <v>876</v>
      </c>
      <c r="C13" s="553">
        <v>0</v>
      </c>
      <c r="D13" s="553">
        <v>0</v>
      </c>
      <c r="E13" s="553">
        <v>0</v>
      </c>
      <c r="F13" s="553">
        <v>0</v>
      </c>
      <c r="G13" s="553">
        <v>0</v>
      </c>
      <c r="H13" s="553">
        <v>0</v>
      </c>
      <c r="I13" s="553">
        <v>0</v>
      </c>
      <c r="J13" s="553">
        <v>0</v>
      </c>
      <c r="K13" s="553">
        <v>0</v>
      </c>
      <c r="L13" s="553">
        <v>0</v>
      </c>
    </row>
    <row r="14" spans="1:12" s="568" customFormat="1" ht="16.5">
      <c r="A14" s="398">
        <v>3</v>
      </c>
      <c r="B14" s="458" t="s">
        <v>1020</v>
      </c>
      <c r="C14" s="553">
        <v>0</v>
      </c>
      <c r="D14" s="553">
        <v>0</v>
      </c>
      <c r="E14" s="553">
        <v>0</v>
      </c>
      <c r="F14" s="553">
        <v>0</v>
      </c>
      <c r="G14" s="553">
        <v>0</v>
      </c>
      <c r="H14" s="553">
        <v>0</v>
      </c>
      <c r="I14" s="553">
        <v>0</v>
      </c>
      <c r="J14" s="553">
        <v>0</v>
      </c>
      <c r="K14" s="553">
        <v>0</v>
      </c>
      <c r="L14" s="553">
        <v>0</v>
      </c>
    </row>
    <row r="15" spans="1:12" s="568" customFormat="1" ht="16.5">
      <c r="A15" s="398">
        <v>4</v>
      </c>
      <c r="B15" s="458" t="s">
        <v>878</v>
      </c>
      <c r="C15" s="553">
        <v>0</v>
      </c>
      <c r="D15" s="553">
        <v>0</v>
      </c>
      <c r="E15" s="553">
        <v>0</v>
      </c>
      <c r="F15" s="553">
        <v>0</v>
      </c>
      <c r="G15" s="553">
        <v>0</v>
      </c>
      <c r="H15" s="553">
        <v>0</v>
      </c>
      <c r="I15" s="553">
        <v>0</v>
      </c>
      <c r="J15" s="553">
        <v>0</v>
      </c>
      <c r="K15" s="553">
        <v>0</v>
      </c>
      <c r="L15" s="553">
        <v>0</v>
      </c>
    </row>
    <row r="16" spans="1:12" s="568" customFormat="1" ht="16.5">
      <c r="A16" s="398">
        <v>5</v>
      </c>
      <c r="B16" s="460" t="s">
        <v>879</v>
      </c>
      <c r="C16" s="553">
        <v>0</v>
      </c>
      <c r="D16" s="553">
        <v>0</v>
      </c>
      <c r="E16" s="553">
        <v>0</v>
      </c>
      <c r="F16" s="553">
        <v>0</v>
      </c>
      <c r="G16" s="553">
        <v>0</v>
      </c>
      <c r="H16" s="553">
        <v>0</v>
      </c>
      <c r="I16" s="553">
        <v>0</v>
      </c>
      <c r="J16" s="553">
        <v>0</v>
      </c>
      <c r="K16" s="553">
        <v>0</v>
      </c>
      <c r="L16" s="553">
        <v>0</v>
      </c>
    </row>
    <row r="17" spans="1:12" s="568" customFormat="1" ht="16.5">
      <c r="A17" s="398">
        <v>6</v>
      </c>
      <c r="B17" s="460" t="s">
        <v>880</v>
      </c>
      <c r="C17" s="553">
        <v>0</v>
      </c>
      <c r="D17" s="553">
        <v>0</v>
      </c>
      <c r="E17" s="553">
        <v>0</v>
      </c>
      <c r="F17" s="553">
        <v>0</v>
      </c>
      <c r="G17" s="553">
        <v>0</v>
      </c>
      <c r="H17" s="553">
        <v>0</v>
      </c>
      <c r="I17" s="553">
        <v>0</v>
      </c>
      <c r="J17" s="553">
        <v>0</v>
      </c>
      <c r="K17" s="553">
        <v>0</v>
      </c>
      <c r="L17" s="553">
        <v>0</v>
      </c>
    </row>
    <row r="18" spans="1:12" s="568" customFormat="1" ht="16.5">
      <c r="A18" s="398">
        <v>7</v>
      </c>
      <c r="B18" s="460" t="s">
        <v>881</v>
      </c>
      <c r="C18" s="553">
        <v>0</v>
      </c>
      <c r="D18" s="553">
        <v>0</v>
      </c>
      <c r="E18" s="553">
        <v>0</v>
      </c>
      <c r="F18" s="553">
        <v>0</v>
      </c>
      <c r="G18" s="553">
        <v>0</v>
      </c>
      <c r="H18" s="553">
        <v>0</v>
      </c>
      <c r="I18" s="553">
        <v>0</v>
      </c>
      <c r="J18" s="553">
        <v>0</v>
      </c>
      <c r="K18" s="553">
        <v>0</v>
      </c>
      <c r="L18" s="553">
        <v>0</v>
      </c>
    </row>
    <row r="19" spans="1:12" s="568" customFormat="1" ht="16.5">
      <c r="A19" s="398">
        <v>8</v>
      </c>
      <c r="B19" s="460" t="s">
        <v>882</v>
      </c>
      <c r="C19" s="553">
        <v>0</v>
      </c>
      <c r="D19" s="553">
        <v>0</v>
      </c>
      <c r="E19" s="553">
        <v>0</v>
      </c>
      <c r="F19" s="553">
        <v>0</v>
      </c>
      <c r="G19" s="553">
        <v>0</v>
      </c>
      <c r="H19" s="553">
        <v>0</v>
      </c>
      <c r="I19" s="553">
        <v>0</v>
      </c>
      <c r="J19" s="553">
        <v>0</v>
      </c>
      <c r="K19" s="553">
        <v>0</v>
      </c>
      <c r="L19" s="553">
        <v>0</v>
      </c>
    </row>
    <row r="20" spans="1:12" s="568" customFormat="1" ht="16.5">
      <c r="A20" s="398">
        <v>9</v>
      </c>
      <c r="B20" s="460" t="s">
        <v>883</v>
      </c>
      <c r="C20" s="553">
        <v>0</v>
      </c>
      <c r="D20" s="553">
        <v>0</v>
      </c>
      <c r="E20" s="553">
        <v>0</v>
      </c>
      <c r="F20" s="553">
        <v>0</v>
      </c>
      <c r="G20" s="553">
        <v>0</v>
      </c>
      <c r="H20" s="553">
        <v>0</v>
      </c>
      <c r="I20" s="553">
        <v>0</v>
      </c>
      <c r="J20" s="553">
        <v>0</v>
      </c>
      <c r="K20" s="553">
        <v>0</v>
      </c>
      <c r="L20" s="553">
        <v>0</v>
      </c>
    </row>
    <row r="21" spans="1:12" s="568" customFormat="1" ht="16.5">
      <c r="A21" s="398">
        <v>10</v>
      </c>
      <c r="B21" s="460" t="s">
        <v>884</v>
      </c>
      <c r="C21" s="553">
        <v>0</v>
      </c>
      <c r="D21" s="553">
        <v>0</v>
      </c>
      <c r="E21" s="553">
        <v>0</v>
      </c>
      <c r="F21" s="553">
        <v>0</v>
      </c>
      <c r="G21" s="553">
        <v>0</v>
      </c>
      <c r="H21" s="553">
        <v>0</v>
      </c>
      <c r="I21" s="553">
        <v>0</v>
      </c>
      <c r="J21" s="553">
        <v>0</v>
      </c>
      <c r="K21" s="553">
        <v>0</v>
      </c>
      <c r="L21" s="553">
        <v>0</v>
      </c>
    </row>
    <row r="22" spans="1:12" s="568" customFormat="1" ht="16.5">
      <c r="A22" s="398">
        <v>11</v>
      </c>
      <c r="B22" s="460" t="s">
        <v>885</v>
      </c>
      <c r="C22" s="553">
        <v>0</v>
      </c>
      <c r="D22" s="553">
        <v>0</v>
      </c>
      <c r="E22" s="553">
        <v>0</v>
      </c>
      <c r="F22" s="553">
        <v>0</v>
      </c>
      <c r="G22" s="553">
        <v>0</v>
      </c>
      <c r="H22" s="553">
        <v>0</v>
      </c>
      <c r="I22" s="553">
        <v>0</v>
      </c>
      <c r="J22" s="553">
        <v>0</v>
      </c>
      <c r="K22" s="553">
        <v>0</v>
      </c>
      <c r="L22" s="553">
        <v>0</v>
      </c>
    </row>
    <row r="23" spans="1:12" s="568" customFormat="1" ht="16.5">
      <c r="A23" s="398">
        <v>12</v>
      </c>
      <c r="B23" s="460" t="s">
        <v>886</v>
      </c>
      <c r="C23" s="553">
        <v>0</v>
      </c>
      <c r="D23" s="553">
        <v>0</v>
      </c>
      <c r="E23" s="553">
        <v>0</v>
      </c>
      <c r="F23" s="553">
        <v>0</v>
      </c>
      <c r="G23" s="553">
        <v>0</v>
      </c>
      <c r="H23" s="553">
        <v>0</v>
      </c>
      <c r="I23" s="553">
        <v>0</v>
      </c>
      <c r="J23" s="553">
        <v>0</v>
      </c>
      <c r="K23" s="553">
        <v>0</v>
      </c>
      <c r="L23" s="553">
        <v>0</v>
      </c>
    </row>
    <row r="24" spans="1:12" s="568" customFormat="1" ht="16.5">
      <c r="A24" s="398">
        <v>13</v>
      </c>
      <c r="B24" s="460" t="s">
        <v>887</v>
      </c>
      <c r="C24" s="553">
        <v>0</v>
      </c>
      <c r="D24" s="553">
        <v>0</v>
      </c>
      <c r="E24" s="553">
        <v>0</v>
      </c>
      <c r="F24" s="553">
        <v>0</v>
      </c>
      <c r="G24" s="553">
        <v>0</v>
      </c>
      <c r="H24" s="553">
        <v>0</v>
      </c>
      <c r="I24" s="553">
        <v>0</v>
      </c>
      <c r="J24" s="553">
        <v>0</v>
      </c>
      <c r="K24" s="553">
        <v>0</v>
      </c>
      <c r="L24" s="553">
        <v>0</v>
      </c>
    </row>
    <row r="25" spans="1:12" s="568" customFormat="1" ht="16.5">
      <c r="A25" s="398">
        <v>14</v>
      </c>
      <c r="B25" s="460" t="s">
        <v>888</v>
      </c>
      <c r="C25" s="553">
        <v>0</v>
      </c>
      <c r="D25" s="553">
        <v>0</v>
      </c>
      <c r="E25" s="553">
        <v>0</v>
      </c>
      <c r="F25" s="553">
        <v>0</v>
      </c>
      <c r="G25" s="553">
        <v>0</v>
      </c>
      <c r="H25" s="553">
        <v>0</v>
      </c>
      <c r="I25" s="553">
        <v>0</v>
      </c>
      <c r="J25" s="553">
        <v>0</v>
      </c>
      <c r="K25" s="553">
        <v>0</v>
      </c>
      <c r="L25" s="553">
        <v>0</v>
      </c>
    </row>
    <row r="26" spans="1:12" s="568" customFormat="1" ht="16.5">
      <c r="A26" s="398">
        <v>15</v>
      </c>
      <c r="B26" s="460" t="s">
        <v>889</v>
      </c>
      <c r="C26" s="553">
        <v>0</v>
      </c>
      <c r="D26" s="553">
        <v>0</v>
      </c>
      <c r="E26" s="553">
        <v>0</v>
      </c>
      <c r="F26" s="553">
        <v>0</v>
      </c>
      <c r="G26" s="553">
        <v>0</v>
      </c>
      <c r="H26" s="553">
        <v>0</v>
      </c>
      <c r="I26" s="553">
        <v>0</v>
      </c>
      <c r="J26" s="553">
        <v>0</v>
      </c>
      <c r="K26" s="553">
        <v>0</v>
      </c>
      <c r="L26" s="553">
        <v>0</v>
      </c>
    </row>
    <row r="27" spans="1:12" s="568" customFormat="1" ht="16.5">
      <c r="A27" s="398">
        <v>16</v>
      </c>
      <c r="B27" s="460" t="s">
        <v>890</v>
      </c>
      <c r="C27" s="553">
        <v>0</v>
      </c>
      <c r="D27" s="553">
        <v>0</v>
      </c>
      <c r="E27" s="553">
        <v>0</v>
      </c>
      <c r="F27" s="553">
        <v>0</v>
      </c>
      <c r="G27" s="553">
        <v>0</v>
      </c>
      <c r="H27" s="553">
        <v>0</v>
      </c>
      <c r="I27" s="553">
        <v>0</v>
      </c>
      <c r="J27" s="553">
        <v>0</v>
      </c>
      <c r="K27" s="553">
        <v>0</v>
      </c>
      <c r="L27" s="553">
        <v>0</v>
      </c>
    </row>
    <row r="28" spans="1:12" s="568" customFormat="1" ht="16.5">
      <c r="A28" s="398">
        <v>17</v>
      </c>
      <c r="B28" s="460" t="s">
        <v>891</v>
      </c>
      <c r="C28" s="553">
        <v>0</v>
      </c>
      <c r="D28" s="553">
        <v>0</v>
      </c>
      <c r="E28" s="553">
        <v>0</v>
      </c>
      <c r="F28" s="553">
        <v>0</v>
      </c>
      <c r="G28" s="553">
        <v>0</v>
      </c>
      <c r="H28" s="553">
        <v>0</v>
      </c>
      <c r="I28" s="553">
        <v>0</v>
      </c>
      <c r="J28" s="553">
        <v>0</v>
      </c>
      <c r="K28" s="553">
        <v>0</v>
      </c>
      <c r="L28" s="553">
        <v>0</v>
      </c>
    </row>
    <row r="29" spans="1:12" s="568" customFormat="1" ht="16.5">
      <c r="A29" s="398">
        <v>18</v>
      </c>
      <c r="B29" s="460" t="s">
        <v>892</v>
      </c>
      <c r="C29" s="553">
        <v>0</v>
      </c>
      <c r="D29" s="553">
        <v>0</v>
      </c>
      <c r="E29" s="553">
        <v>0</v>
      </c>
      <c r="F29" s="553">
        <v>0</v>
      </c>
      <c r="G29" s="553">
        <v>0</v>
      </c>
      <c r="H29" s="553">
        <v>0</v>
      </c>
      <c r="I29" s="553">
        <v>0</v>
      </c>
      <c r="J29" s="553">
        <v>0</v>
      </c>
      <c r="K29" s="553">
        <v>0</v>
      </c>
      <c r="L29" s="553">
        <v>0</v>
      </c>
    </row>
    <row r="30" spans="1:12" s="568" customFormat="1" ht="16.5">
      <c r="A30" s="398">
        <v>19</v>
      </c>
      <c r="B30" s="460" t="s">
        <v>893</v>
      </c>
      <c r="C30" s="553">
        <v>0</v>
      </c>
      <c r="D30" s="553">
        <v>0</v>
      </c>
      <c r="E30" s="553">
        <v>0</v>
      </c>
      <c r="F30" s="553">
        <v>0</v>
      </c>
      <c r="G30" s="553">
        <v>0</v>
      </c>
      <c r="H30" s="553">
        <v>0</v>
      </c>
      <c r="I30" s="553">
        <v>0</v>
      </c>
      <c r="J30" s="553">
        <v>0</v>
      </c>
      <c r="K30" s="553">
        <v>0</v>
      </c>
      <c r="L30" s="553">
        <v>0</v>
      </c>
    </row>
    <row r="31" spans="1:12" s="568" customFormat="1" ht="16.5">
      <c r="A31" s="398">
        <v>20</v>
      </c>
      <c r="B31" s="460" t="s">
        <v>894</v>
      </c>
      <c r="C31" s="553">
        <v>0</v>
      </c>
      <c r="D31" s="553">
        <v>0</v>
      </c>
      <c r="E31" s="553">
        <v>0</v>
      </c>
      <c r="F31" s="553">
        <v>0</v>
      </c>
      <c r="G31" s="553">
        <v>0</v>
      </c>
      <c r="H31" s="553">
        <v>0</v>
      </c>
      <c r="I31" s="553">
        <v>0</v>
      </c>
      <c r="J31" s="553">
        <v>0</v>
      </c>
      <c r="K31" s="553">
        <v>0</v>
      </c>
      <c r="L31" s="553">
        <v>0</v>
      </c>
    </row>
    <row r="32" spans="1:12" s="568" customFormat="1" ht="16.5">
      <c r="A32" s="398">
        <v>21</v>
      </c>
      <c r="B32" s="460" t="s">
        <v>895</v>
      </c>
      <c r="C32" s="553">
        <v>0</v>
      </c>
      <c r="D32" s="553">
        <v>0</v>
      </c>
      <c r="E32" s="553">
        <v>0</v>
      </c>
      <c r="F32" s="553">
        <v>0</v>
      </c>
      <c r="G32" s="553">
        <v>0</v>
      </c>
      <c r="H32" s="553">
        <v>0</v>
      </c>
      <c r="I32" s="553">
        <v>0</v>
      </c>
      <c r="J32" s="553">
        <v>0</v>
      </c>
      <c r="K32" s="553">
        <v>0</v>
      </c>
      <c r="L32" s="553">
        <v>0</v>
      </c>
    </row>
    <row r="33" spans="1:12" s="568" customFormat="1" ht="16.5">
      <c r="A33" s="398">
        <v>22</v>
      </c>
      <c r="B33" s="460" t="s">
        <v>896</v>
      </c>
      <c r="C33" s="553">
        <v>0</v>
      </c>
      <c r="D33" s="553">
        <v>0</v>
      </c>
      <c r="E33" s="553">
        <v>0</v>
      </c>
      <c r="F33" s="553">
        <v>0</v>
      </c>
      <c r="G33" s="553">
        <v>0</v>
      </c>
      <c r="H33" s="553">
        <v>0</v>
      </c>
      <c r="I33" s="553">
        <v>0</v>
      </c>
      <c r="J33" s="553">
        <v>0</v>
      </c>
      <c r="K33" s="553">
        <v>0</v>
      </c>
      <c r="L33" s="553">
        <v>0</v>
      </c>
    </row>
    <row r="34" spans="1:12" s="568" customFormat="1" ht="16.5">
      <c r="A34" s="398">
        <v>23</v>
      </c>
      <c r="B34" s="460" t="s">
        <v>897</v>
      </c>
      <c r="C34" s="553">
        <v>0</v>
      </c>
      <c r="D34" s="553">
        <v>0</v>
      </c>
      <c r="E34" s="553">
        <v>0</v>
      </c>
      <c r="F34" s="553">
        <v>0</v>
      </c>
      <c r="G34" s="553">
        <v>0</v>
      </c>
      <c r="H34" s="553">
        <v>0</v>
      </c>
      <c r="I34" s="553">
        <v>0</v>
      </c>
      <c r="J34" s="553">
        <v>0</v>
      </c>
      <c r="K34" s="553">
        <v>0</v>
      </c>
      <c r="L34" s="553">
        <v>0</v>
      </c>
    </row>
    <row r="35" spans="1:12" s="568" customFormat="1" ht="16.5">
      <c r="A35" s="398">
        <v>24</v>
      </c>
      <c r="B35" s="460" t="s">
        <v>898</v>
      </c>
      <c r="C35" s="553">
        <v>0</v>
      </c>
      <c r="D35" s="553">
        <v>0</v>
      </c>
      <c r="E35" s="553">
        <v>0</v>
      </c>
      <c r="F35" s="553">
        <v>0</v>
      </c>
      <c r="G35" s="553">
        <v>0</v>
      </c>
      <c r="H35" s="553">
        <v>0</v>
      </c>
      <c r="I35" s="553">
        <v>0</v>
      </c>
      <c r="J35" s="553">
        <v>0</v>
      </c>
      <c r="K35" s="553">
        <v>0</v>
      </c>
      <c r="L35" s="553">
        <v>0</v>
      </c>
    </row>
    <row r="36" spans="1:12" s="568" customFormat="1" ht="16.5">
      <c r="A36" s="398">
        <v>25</v>
      </c>
      <c r="B36" s="460" t="s">
        <v>899</v>
      </c>
      <c r="C36" s="553">
        <v>0</v>
      </c>
      <c r="D36" s="553">
        <v>0</v>
      </c>
      <c r="E36" s="553">
        <v>0</v>
      </c>
      <c r="F36" s="553">
        <v>0</v>
      </c>
      <c r="G36" s="553">
        <v>0</v>
      </c>
      <c r="H36" s="553">
        <v>0</v>
      </c>
      <c r="I36" s="553">
        <v>0</v>
      </c>
      <c r="J36" s="553">
        <v>0</v>
      </c>
      <c r="K36" s="553">
        <v>0</v>
      </c>
      <c r="L36" s="553">
        <v>0</v>
      </c>
    </row>
    <row r="37" spans="1:12" s="568" customFormat="1" ht="16.5">
      <c r="A37" s="398">
        <v>26</v>
      </c>
      <c r="B37" s="460" t="s">
        <v>900</v>
      </c>
      <c r="C37" s="553">
        <v>0</v>
      </c>
      <c r="D37" s="553">
        <v>0</v>
      </c>
      <c r="E37" s="553">
        <v>0</v>
      </c>
      <c r="F37" s="553">
        <v>0</v>
      </c>
      <c r="G37" s="553">
        <v>0</v>
      </c>
      <c r="H37" s="553">
        <v>0</v>
      </c>
      <c r="I37" s="553">
        <v>0</v>
      </c>
      <c r="J37" s="553">
        <v>0</v>
      </c>
      <c r="K37" s="553">
        <v>0</v>
      </c>
      <c r="L37" s="553">
        <v>0</v>
      </c>
    </row>
    <row r="38" spans="1:12" s="568" customFormat="1" ht="16.5">
      <c r="A38" s="398">
        <v>27</v>
      </c>
      <c r="B38" s="460" t="s">
        <v>901</v>
      </c>
      <c r="C38" s="553">
        <v>0</v>
      </c>
      <c r="D38" s="553">
        <v>0</v>
      </c>
      <c r="E38" s="553">
        <v>0</v>
      </c>
      <c r="F38" s="553">
        <v>0</v>
      </c>
      <c r="G38" s="553">
        <v>0</v>
      </c>
      <c r="H38" s="553">
        <v>0</v>
      </c>
      <c r="I38" s="553">
        <v>0</v>
      </c>
      <c r="J38" s="553">
        <v>0</v>
      </c>
      <c r="K38" s="553">
        <v>0</v>
      </c>
      <c r="L38" s="553">
        <v>0</v>
      </c>
    </row>
    <row r="39" spans="1:12" s="568" customFormat="1" ht="16.5">
      <c r="A39" s="398">
        <v>28</v>
      </c>
      <c r="B39" s="460" t="s">
        <v>902</v>
      </c>
      <c r="C39" s="553">
        <v>0</v>
      </c>
      <c r="D39" s="553">
        <v>0</v>
      </c>
      <c r="E39" s="553">
        <v>0</v>
      </c>
      <c r="F39" s="553">
        <v>0</v>
      </c>
      <c r="G39" s="553">
        <v>0</v>
      </c>
      <c r="H39" s="553">
        <v>0</v>
      </c>
      <c r="I39" s="553">
        <v>0</v>
      </c>
      <c r="J39" s="553">
        <v>0</v>
      </c>
      <c r="K39" s="553">
        <v>0</v>
      </c>
      <c r="L39" s="553">
        <v>0</v>
      </c>
    </row>
    <row r="40" spans="1:12" s="568" customFormat="1" ht="16.5">
      <c r="A40" s="398">
        <v>29</v>
      </c>
      <c r="B40" s="460" t="s">
        <v>903</v>
      </c>
      <c r="C40" s="553">
        <v>0</v>
      </c>
      <c r="D40" s="553">
        <v>0</v>
      </c>
      <c r="E40" s="553">
        <v>0</v>
      </c>
      <c r="F40" s="553">
        <v>0</v>
      </c>
      <c r="G40" s="553">
        <v>0</v>
      </c>
      <c r="H40" s="553">
        <v>0</v>
      </c>
      <c r="I40" s="553">
        <v>0</v>
      </c>
      <c r="J40" s="553">
        <v>0</v>
      </c>
      <c r="K40" s="553">
        <v>0</v>
      </c>
      <c r="L40" s="553">
        <v>0</v>
      </c>
    </row>
    <row r="41" spans="1:12" s="568" customFormat="1" ht="16.5">
      <c r="A41" s="398">
        <v>30</v>
      </c>
      <c r="B41" s="460" t="s">
        <v>904</v>
      </c>
      <c r="C41" s="553">
        <v>0</v>
      </c>
      <c r="D41" s="553">
        <v>0</v>
      </c>
      <c r="E41" s="553">
        <v>0</v>
      </c>
      <c r="F41" s="553">
        <v>0</v>
      </c>
      <c r="G41" s="553">
        <v>0</v>
      </c>
      <c r="H41" s="553">
        <v>0</v>
      </c>
      <c r="I41" s="553">
        <v>0</v>
      </c>
      <c r="J41" s="553">
        <v>0</v>
      </c>
      <c r="K41" s="553">
        <v>0</v>
      </c>
      <c r="L41" s="553">
        <v>0</v>
      </c>
    </row>
    <row r="42" spans="1:12" s="568" customFormat="1" ht="16.5">
      <c r="A42" s="398">
        <v>31</v>
      </c>
      <c r="B42" s="460" t="s">
        <v>905</v>
      </c>
      <c r="C42" s="553">
        <v>0</v>
      </c>
      <c r="D42" s="553">
        <v>0</v>
      </c>
      <c r="E42" s="553">
        <v>0</v>
      </c>
      <c r="F42" s="553">
        <v>0</v>
      </c>
      <c r="G42" s="553">
        <v>0</v>
      </c>
      <c r="H42" s="553">
        <v>0</v>
      </c>
      <c r="I42" s="553">
        <v>0</v>
      </c>
      <c r="J42" s="553">
        <v>0</v>
      </c>
      <c r="K42" s="553">
        <v>0</v>
      </c>
      <c r="L42" s="553">
        <v>0</v>
      </c>
    </row>
    <row r="43" spans="1:12" s="568" customFormat="1" ht="16.5">
      <c r="A43" s="398">
        <v>32</v>
      </c>
      <c r="B43" s="460" t="s">
        <v>906</v>
      </c>
      <c r="C43" s="553">
        <v>0</v>
      </c>
      <c r="D43" s="553">
        <v>0</v>
      </c>
      <c r="E43" s="553">
        <v>0</v>
      </c>
      <c r="F43" s="553">
        <v>0</v>
      </c>
      <c r="G43" s="553">
        <v>0</v>
      </c>
      <c r="H43" s="553">
        <v>0</v>
      </c>
      <c r="I43" s="553">
        <v>0</v>
      </c>
      <c r="J43" s="553">
        <v>0</v>
      </c>
      <c r="K43" s="553">
        <v>0</v>
      </c>
      <c r="L43" s="553">
        <v>0</v>
      </c>
    </row>
    <row r="44" spans="1:12" s="568" customFormat="1" ht="16.5">
      <c r="A44" s="398">
        <v>33</v>
      </c>
      <c r="B44" s="460" t="s">
        <v>907</v>
      </c>
      <c r="C44" s="553">
        <v>0</v>
      </c>
      <c r="D44" s="553">
        <v>0</v>
      </c>
      <c r="E44" s="553">
        <v>0</v>
      </c>
      <c r="F44" s="553">
        <v>0</v>
      </c>
      <c r="G44" s="553">
        <v>0</v>
      </c>
      <c r="H44" s="553">
        <v>0</v>
      </c>
      <c r="I44" s="553">
        <v>0</v>
      </c>
      <c r="J44" s="553">
        <v>0</v>
      </c>
      <c r="K44" s="553">
        <v>0</v>
      </c>
      <c r="L44" s="553">
        <v>0</v>
      </c>
    </row>
    <row r="45" spans="1:12" s="568" customFormat="1" ht="16.5">
      <c r="A45" s="398">
        <v>34</v>
      </c>
      <c r="B45" s="460" t="s">
        <v>908</v>
      </c>
      <c r="C45" s="553">
        <v>0</v>
      </c>
      <c r="D45" s="553">
        <v>0</v>
      </c>
      <c r="E45" s="553">
        <v>0</v>
      </c>
      <c r="F45" s="553">
        <v>0</v>
      </c>
      <c r="G45" s="553">
        <v>0</v>
      </c>
      <c r="H45" s="553">
        <v>0</v>
      </c>
      <c r="I45" s="553">
        <v>0</v>
      </c>
      <c r="J45" s="553">
        <v>0</v>
      </c>
      <c r="K45" s="553">
        <v>0</v>
      </c>
      <c r="L45" s="553">
        <v>0</v>
      </c>
    </row>
    <row r="46" spans="1:12" s="568" customFormat="1" ht="16.5">
      <c r="A46" s="398">
        <v>35</v>
      </c>
      <c r="B46" s="460" t="s">
        <v>909</v>
      </c>
      <c r="C46" s="553">
        <v>0</v>
      </c>
      <c r="D46" s="553">
        <v>0</v>
      </c>
      <c r="E46" s="553">
        <v>0</v>
      </c>
      <c r="F46" s="553">
        <v>0</v>
      </c>
      <c r="G46" s="553">
        <v>0</v>
      </c>
      <c r="H46" s="553">
        <v>0</v>
      </c>
      <c r="I46" s="553">
        <v>0</v>
      </c>
      <c r="J46" s="553">
        <v>0</v>
      </c>
      <c r="K46" s="553">
        <v>0</v>
      </c>
      <c r="L46" s="553">
        <v>0</v>
      </c>
    </row>
    <row r="47" spans="1:12" s="568" customFormat="1" ht="16.5">
      <c r="A47" s="398">
        <v>36</v>
      </c>
      <c r="B47" s="460" t="s">
        <v>910</v>
      </c>
      <c r="C47" s="553">
        <v>0</v>
      </c>
      <c r="D47" s="553">
        <v>0</v>
      </c>
      <c r="E47" s="553">
        <v>0</v>
      </c>
      <c r="F47" s="553">
        <v>0</v>
      </c>
      <c r="G47" s="553">
        <v>0</v>
      </c>
      <c r="H47" s="553">
        <v>0</v>
      </c>
      <c r="I47" s="553">
        <v>0</v>
      </c>
      <c r="J47" s="553">
        <v>0</v>
      </c>
      <c r="K47" s="553">
        <v>0</v>
      </c>
      <c r="L47" s="553">
        <v>0</v>
      </c>
    </row>
    <row r="48" spans="1:12" s="568" customFormat="1" ht="16.5">
      <c r="A48" s="398">
        <v>37</v>
      </c>
      <c r="B48" s="460" t="s">
        <v>911</v>
      </c>
      <c r="C48" s="553">
        <v>0</v>
      </c>
      <c r="D48" s="553">
        <v>0</v>
      </c>
      <c r="E48" s="553">
        <v>0</v>
      </c>
      <c r="F48" s="553">
        <v>0</v>
      </c>
      <c r="G48" s="553">
        <v>0</v>
      </c>
      <c r="H48" s="553">
        <v>0</v>
      </c>
      <c r="I48" s="553">
        <v>0</v>
      </c>
      <c r="J48" s="553">
        <v>0</v>
      </c>
      <c r="K48" s="553">
        <v>0</v>
      </c>
      <c r="L48" s="553">
        <v>0</v>
      </c>
    </row>
    <row r="49" spans="1:12" s="568" customFormat="1" ht="16.5">
      <c r="A49" s="398">
        <v>38</v>
      </c>
      <c r="B49" s="460" t="s">
        <v>912</v>
      </c>
      <c r="C49" s="553">
        <v>0</v>
      </c>
      <c r="D49" s="553">
        <v>0</v>
      </c>
      <c r="E49" s="553">
        <v>0</v>
      </c>
      <c r="F49" s="553">
        <v>0</v>
      </c>
      <c r="G49" s="553">
        <v>0</v>
      </c>
      <c r="H49" s="553">
        <v>0</v>
      </c>
      <c r="I49" s="553">
        <v>0</v>
      </c>
      <c r="J49" s="553">
        <v>0</v>
      </c>
      <c r="K49" s="553">
        <v>0</v>
      </c>
      <c r="L49" s="553">
        <v>0</v>
      </c>
    </row>
    <row r="50" spans="1:12" s="568" customFormat="1" ht="16.5">
      <c r="A50" s="398">
        <v>39</v>
      </c>
      <c r="B50" s="460" t="s">
        <v>913</v>
      </c>
      <c r="C50" s="553">
        <v>0</v>
      </c>
      <c r="D50" s="553">
        <v>0</v>
      </c>
      <c r="E50" s="553">
        <v>0</v>
      </c>
      <c r="F50" s="553">
        <v>0</v>
      </c>
      <c r="G50" s="553">
        <v>0</v>
      </c>
      <c r="H50" s="553">
        <v>0</v>
      </c>
      <c r="I50" s="553">
        <v>0</v>
      </c>
      <c r="J50" s="553">
        <v>0</v>
      </c>
      <c r="K50" s="553">
        <v>0</v>
      </c>
      <c r="L50" s="553">
        <v>0</v>
      </c>
    </row>
    <row r="51" spans="1:12" s="568" customFormat="1" ht="16.5">
      <c r="A51" s="398">
        <v>40</v>
      </c>
      <c r="B51" s="460" t="s">
        <v>914</v>
      </c>
      <c r="C51" s="553">
        <v>0</v>
      </c>
      <c r="D51" s="553">
        <v>0</v>
      </c>
      <c r="E51" s="553">
        <v>0</v>
      </c>
      <c r="F51" s="553">
        <v>0</v>
      </c>
      <c r="G51" s="553">
        <v>0</v>
      </c>
      <c r="H51" s="553">
        <v>0</v>
      </c>
      <c r="I51" s="553">
        <v>0</v>
      </c>
      <c r="J51" s="553">
        <v>0</v>
      </c>
      <c r="K51" s="553">
        <v>0</v>
      </c>
      <c r="L51" s="553">
        <v>0</v>
      </c>
    </row>
    <row r="52" spans="1:12" s="568" customFormat="1" ht="16.5">
      <c r="A52" s="398">
        <v>41</v>
      </c>
      <c r="B52" s="460" t="s">
        <v>915</v>
      </c>
      <c r="C52" s="553">
        <v>0</v>
      </c>
      <c r="D52" s="553">
        <v>0</v>
      </c>
      <c r="E52" s="553">
        <v>0</v>
      </c>
      <c r="F52" s="553">
        <v>0</v>
      </c>
      <c r="G52" s="553">
        <v>0</v>
      </c>
      <c r="H52" s="553">
        <v>0</v>
      </c>
      <c r="I52" s="553">
        <v>0</v>
      </c>
      <c r="J52" s="553">
        <v>0</v>
      </c>
      <c r="K52" s="553">
        <v>0</v>
      </c>
      <c r="L52" s="553">
        <v>0</v>
      </c>
    </row>
    <row r="53" spans="1:12" s="568" customFormat="1" ht="16.5">
      <c r="A53" s="398">
        <v>42</v>
      </c>
      <c r="B53" s="460" t="s">
        <v>916</v>
      </c>
      <c r="C53" s="553">
        <v>0</v>
      </c>
      <c r="D53" s="553">
        <v>0</v>
      </c>
      <c r="E53" s="553">
        <v>0</v>
      </c>
      <c r="F53" s="553">
        <v>0</v>
      </c>
      <c r="G53" s="553">
        <v>0</v>
      </c>
      <c r="H53" s="553">
        <v>0</v>
      </c>
      <c r="I53" s="553">
        <v>0</v>
      </c>
      <c r="J53" s="553">
        <v>0</v>
      </c>
      <c r="K53" s="553">
        <v>0</v>
      </c>
      <c r="L53" s="553">
        <v>0</v>
      </c>
    </row>
    <row r="54" spans="1:12" s="568" customFormat="1" ht="16.5">
      <c r="A54" s="398">
        <v>43</v>
      </c>
      <c r="B54" s="460" t="s">
        <v>917</v>
      </c>
      <c r="C54" s="553">
        <v>0</v>
      </c>
      <c r="D54" s="553">
        <v>0</v>
      </c>
      <c r="E54" s="553">
        <v>0</v>
      </c>
      <c r="F54" s="553">
        <v>0</v>
      </c>
      <c r="G54" s="553">
        <v>0</v>
      </c>
      <c r="H54" s="553">
        <v>0</v>
      </c>
      <c r="I54" s="553">
        <v>0</v>
      </c>
      <c r="J54" s="553">
        <v>0</v>
      </c>
      <c r="K54" s="553">
        <v>0</v>
      </c>
      <c r="L54" s="553">
        <v>0</v>
      </c>
    </row>
    <row r="55" spans="1:12" s="568" customFormat="1" ht="16.5">
      <c r="A55" s="398">
        <v>44</v>
      </c>
      <c r="B55" s="460" t="s">
        <v>918</v>
      </c>
      <c r="C55" s="553">
        <v>0</v>
      </c>
      <c r="D55" s="553">
        <v>0</v>
      </c>
      <c r="E55" s="553">
        <v>0</v>
      </c>
      <c r="F55" s="553">
        <v>0</v>
      </c>
      <c r="G55" s="553">
        <v>0</v>
      </c>
      <c r="H55" s="553">
        <v>0</v>
      </c>
      <c r="I55" s="553">
        <v>0</v>
      </c>
      <c r="J55" s="553">
        <v>0</v>
      </c>
      <c r="K55" s="553">
        <v>0</v>
      </c>
      <c r="L55" s="553">
        <v>0</v>
      </c>
    </row>
    <row r="56" spans="1:12" s="568" customFormat="1" ht="16.5">
      <c r="A56" s="398">
        <v>45</v>
      </c>
      <c r="B56" s="460" t="s">
        <v>919</v>
      </c>
      <c r="C56" s="553">
        <v>0</v>
      </c>
      <c r="D56" s="553">
        <v>0</v>
      </c>
      <c r="E56" s="553">
        <v>0</v>
      </c>
      <c r="F56" s="553">
        <v>0</v>
      </c>
      <c r="G56" s="553">
        <v>0</v>
      </c>
      <c r="H56" s="553">
        <v>0</v>
      </c>
      <c r="I56" s="553">
        <v>0</v>
      </c>
      <c r="J56" s="553">
        <v>0</v>
      </c>
      <c r="K56" s="553">
        <v>0</v>
      </c>
      <c r="L56" s="553">
        <v>0</v>
      </c>
    </row>
    <row r="57" spans="1:12" s="568" customFormat="1" ht="16.5">
      <c r="A57" s="398">
        <v>46</v>
      </c>
      <c r="B57" s="460" t="s">
        <v>920</v>
      </c>
      <c r="C57" s="553">
        <v>0</v>
      </c>
      <c r="D57" s="553">
        <v>0</v>
      </c>
      <c r="E57" s="553">
        <v>0</v>
      </c>
      <c r="F57" s="553">
        <v>0</v>
      </c>
      <c r="G57" s="553">
        <v>0</v>
      </c>
      <c r="H57" s="553">
        <v>0</v>
      </c>
      <c r="I57" s="553">
        <v>0</v>
      </c>
      <c r="J57" s="553">
        <v>0</v>
      </c>
      <c r="K57" s="553">
        <v>0</v>
      </c>
      <c r="L57" s="553">
        <v>0</v>
      </c>
    </row>
    <row r="58" spans="1:12" s="568" customFormat="1" ht="16.5">
      <c r="A58" s="398">
        <v>47</v>
      </c>
      <c r="B58" s="460" t="s">
        <v>921</v>
      </c>
      <c r="C58" s="553">
        <v>0</v>
      </c>
      <c r="D58" s="553">
        <v>0</v>
      </c>
      <c r="E58" s="553">
        <v>0</v>
      </c>
      <c r="F58" s="553">
        <v>0</v>
      </c>
      <c r="G58" s="553">
        <v>0</v>
      </c>
      <c r="H58" s="553">
        <v>0</v>
      </c>
      <c r="I58" s="553">
        <v>0</v>
      </c>
      <c r="J58" s="553">
        <v>0</v>
      </c>
      <c r="K58" s="553">
        <v>0</v>
      </c>
      <c r="L58" s="553">
        <v>0</v>
      </c>
    </row>
    <row r="59" spans="1:12" s="568" customFormat="1" ht="16.5">
      <c r="A59" s="398">
        <v>48</v>
      </c>
      <c r="B59" s="460" t="s">
        <v>922</v>
      </c>
      <c r="C59" s="553">
        <v>0</v>
      </c>
      <c r="D59" s="553">
        <v>0</v>
      </c>
      <c r="E59" s="553">
        <v>0</v>
      </c>
      <c r="F59" s="553">
        <v>0</v>
      </c>
      <c r="G59" s="553">
        <v>0</v>
      </c>
      <c r="H59" s="553">
        <v>0</v>
      </c>
      <c r="I59" s="553">
        <v>0</v>
      </c>
      <c r="J59" s="553">
        <v>0</v>
      </c>
      <c r="K59" s="553">
        <v>0</v>
      </c>
      <c r="L59" s="553">
        <v>0</v>
      </c>
    </row>
    <row r="60" spans="1:12" s="568" customFormat="1" ht="16.5">
      <c r="A60" s="398">
        <v>49</v>
      </c>
      <c r="B60" s="460" t="s">
        <v>923</v>
      </c>
      <c r="C60" s="553">
        <v>0</v>
      </c>
      <c r="D60" s="553">
        <v>0</v>
      </c>
      <c r="E60" s="553">
        <v>0</v>
      </c>
      <c r="F60" s="553">
        <v>0</v>
      </c>
      <c r="G60" s="553">
        <v>0</v>
      </c>
      <c r="H60" s="553">
        <v>0</v>
      </c>
      <c r="I60" s="553">
        <v>0</v>
      </c>
      <c r="J60" s="553">
        <v>0</v>
      </c>
      <c r="K60" s="553">
        <v>0</v>
      </c>
      <c r="L60" s="553">
        <v>0</v>
      </c>
    </row>
    <row r="61" spans="1:12" s="568" customFormat="1" ht="16.5">
      <c r="A61" s="398">
        <v>50</v>
      </c>
      <c r="B61" s="460" t="s">
        <v>924</v>
      </c>
      <c r="C61" s="553">
        <v>0</v>
      </c>
      <c r="D61" s="553">
        <v>0</v>
      </c>
      <c r="E61" s="553">
        <v>0</v>
      </c>
      <c r="F61" s="553">
        <v>0</v>
      </c>
      <c r="G61" s="553">
        <v>0</v>
      </c>
      <c r="H61" s="553">
        <v>0</v>
      </c>
      <c r="I61" s="553">
        <v>0</v>
      </c>
      <c r="J61" s="553">
        <v>0</v>
      </c>
      <c r="K61" s="553">
        <v>0</v>
      </c>
      <c r="L61" s="553">
        <v>0</v>
      </c>
    </row>
    <row r="62" spans="1:12" s="568" customFormat="1" ht="16.5">
      <c r="A62" s="398">
        <v>51</v>
      </c>
      <c r="B62" s="460" t="s">
        <v>925</v>
      </c>
      <c r="C62" s="553">
        <v>0</v>
      </c>
      <c r="D62" s="553">
        <v>0</v>
      </c>
      <c r="E62" s="553">
        <v>0</v>
      </c>
      <c r="F62" s="553">
        <v>0</v>
      </c>
      <c r="G62" s="553">
        <v>0</v>
      </c>
      <c r="H62" s="553">
        <v>0</v>
      </c>
      <c r="I62" s="553">
        <v>0</v>
      </c>
      <c r="J62" s="553">
        <v>0</v>
      </c>
      <c r="K62" s="553">
        <v>0</v>
      </c>
      <c r="L62" s="553">
        <v>0</v>
      </c>
    </row>
    <row r="63" spans="1:12" s="568" customFormat="1" ht="16.5">
      <c r="A63" s="307" t="s">
        <v>19</v>
      </c>
      <c r="B63" s="569"/>
      <c r="C63" s="553">
        <v>0</v>
      </c>
      <c r="D63" s="553">
        <v>0</v>
      </c>
      <c r="E63" s="553">
        <v>0</v>
      </c>
      <c r="F63" s="553">
        <v>0</v>
      </c>
      <c r="G63" s="553">
        <v>0</v>
      </c>
      <c r="H63" s="553">
        <v>0</v>
      </c>
      <c r="I63" s="553">
        <v>0</v>
      </c>
      <c r="J63" s="553">
        <v>0</v>
      </c>
      <c r="K63" s="553">
        <v>0</v>
      </c>
      <c r="L63" s="553">
        <v>0</v>
      </c>
    </row>
    <row r="64" spans="1:12">
      <c r="A64" s="73"/>
      <c r="B64" s="96"/>
      <c r="C64" s="96"/>
      <c r="D64" s="213"/>
      <c r="E64" s="213"/>
      <c r="F64" s="213"/>
      <c r="G64" s="213"/>
      <c r="H64" s="213"/>
      <c r="I64" s="213"/>
      <c r="J64" s="213"/>
    </row>
    <row r="65" spans="1:11">
      <c r="A65" s="73"/>
      <c r="B65" s="96"/>
      <c r="C65" s="96"/>
      <c r="D65" s="213"/>
      <c r="E65" s="213"/>
      <c r="F65" s="213"/>
      <c r="G65" s="213"/>
      <c r="H65" s="213"/>
      <c r="I65" s="213"/>
      <c r="J65" s="213"/>
    </row>
    <row r="66" spans="1:11">
      <c r="A66" s="73"/>
      <c r="B66" s="96"/>
      <c r="C66" s="96"/>
      <c r="D66" s="213"/>
      <c r="E66" s="213"/>
      <c r="F66" s="213"/>
      <c r="G66" s="213"/>
      <c r="H66" s="213"/>
      <c r="I66" s="213"/>
      <c r="J66" s="213"/>
    </row>
    <row r="67" spans="1:11" ht="15.75" customHeight="1">
      <c r="A67" s="76" t="s">
        <v>12</v>
      </c>
      <c r="B67" s="76"/>
      <c r="C67" s="76"/>
      <c r="D67" s="76"/>
      <c r="E67" s="76"/>
      <c r="F67" s="76"/>
      <c r="G67" s="76"/>
      <c r="I67" s="1417" t="s">
        <v>13</v>
      </c>
      <c r="J67" s="1417"/>
    </row>
    <row r="68" spans="1:11" ht="12.75" customHeight="1">
      <c r="A68" s="1418" t="s">
        <v>668</v>
      </c>
      <c r="B68" s="1418"/>
      <c r="C68" s="1418"/>
      <c r="D68" s="1418"/>
      <c r="E68" s="1418"/>
      <c r="F68" s="1418"/>
      <c r="G68" s="1418"/>
      <c r="H68" s="1418"/>
      <c r="I68" s="1418"/>
      <c r="J68" s="1418"/>
    </row>
    <row r="69" spans="1:11" ht="12.75" customHeight="1">
      <c r="A69" s="317"/>
      <c r="B69" s="317"/>
      <c r="C69" s="317"/>
      <c r="D69" s="317"/>
      <c r="E69" s="317"/>
      <c r="F69" s="317"/>
      <c r="G69" s="317"/>
      <c r="H69" s="1417" t="s">
        <v>88</v>
      </c>
      <c r="I69" s="1417"/>
      <c r="J69" s="1417"/>
      <c r="K69" s="1417"/>
    </row>
    <row r="70" spans="1:11">
      <c r="A70" s="76"/>
      <c r="B70" s="76"/>
      <c r="C70" s="76"/>
      <c r="E70" s="76"/>
      <c r="H70" s="1419" t="s">
        <v>85</v>
      </c>
      <c r="I70" s="1419"/>
      <c r="J70" s="1419"/>
    </row>
    <row r="74" spans="1:11">
      <c r="A74" s="1415"/>
      <c r="B74" s="1415"/>
      <c r="C74" s="1415"/>
      <c r="D74" s="1415"/>
      <c r="E74" s="1415"/>
      <c r="F74" s="1415"/>
      <c r="G74" s="1415"/>
      <c r="H74" s="1415"/>
      <c r="I74" s="1415"/>
      <c r="J74" s="1415"/>
    </row>
    <row r="76" spans="1:11">
      <c r="A76" s="1415"/>
      <c r="B76" s="1415"/>
      <c r="C76" s="1415"/>
      <c r="D76" s="1415"/>
      <c r="E76" s="1415"/>
      <c r="F76" s="1415"/>
      <c r="G76" s="1415"/>
      <c r="H76" s="1415"/>
      <c r="I76" s="1415"/>
      <c r="J76" s="1415"/>
    </row>
  </sheetData>
  <mergeCells count="18">
    <mergeCell ref="A74:J74"/>
    <mergeCell ref="A76:J76"/>
    <mergeCell ref="I9:J9"/>
    <mergeCell ref="K9:L9"/>
    <mergeCell ref="I67:J67"/>
    <mergeCell ref="A68:J68"/>
    <mergeCell ref="H69:K69"/>
    <mergeCell ref="H70:J70"/>
    <mergeCell ref="A9:A10"/>
    <mergeCell ref="B9:B10"/>
    <mergeCell ref="C9:D9"/>
    <mergeCell ref="E9:F9"/>
    <mergeCell ref="G9:H9"/>
    <mergeCell ref="E1:I1"/>
    <mergeCell ref="A2:J2"/>
    <mergeCell ref="A3:J3"/>
    <mergeCell ref="A5:L5"/>
    <mergeCell ref="H8:L8"/>
  </mergeCells>
  <printOptions horizontalCentered="1"/>
  <pageMargins left="0.27" right="0.37" top="0.23622047244094499" bottom="0" header="0.25" footer="0.16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40" zoomScaleSheetLayoutView="100" workbookViewId="0">
      <selection activeCell="H63" sqref="H63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1.28515625" customWidth="1"/>
    <col min="8" max="8" width="28.5703125" customWidth="1"/>
  </cols>
  <sheetData>
    <row r="1" spans="1:8" ht="18">
      <c r="A1" s="1080" t="s">
        <v>0</v>
      </c>
      <c r="B1" s="1080"/>
      <c r="C1" s="1080"/>
      <c r="D1" s="1080"/>
      <c r="E1" s="1080"/>
      <c r="F1" s="1080"/>
      <c r="G1" s="1080"/>
      <c r="H1" s="137" t="s">
        <v>253</v>
      </c>
    </row>
    <row r="2" spans="1:8" ht="21">
      <c r="A2" s="1081" t="s">
        <v>734</v>
      </c>
      <c r="B2" s="1081"/>
      <c r="C2" s="1081"/>
      <c r="D2" s="1081"/>
      <c r="E2" s="1081"/>
      <c r="F2" s="1081"/>
      <c r="G2" s="1081"/>
      <c r="H2" s="1081"/>
    </row>
    <row r="3" spans="1:8" ht="15">
      <c r="A3" s="138"/>
      <c r="B3" s="138"/>
    </row>
    <row r="4" spans="1:8" ht="18" customHeight="1">
      <c r="A4" s="1082" t="s">
        <v>786</v>
      </c>
      <c r="B4" s="1082"/>
      <c r="C4" s="1082"/>
      <c r="D4" s="1082"/>
      <c r="E4" s="1082"/>
      <c r="F4" s="1082"/>
      <c r="G4" s="1082"/>
      <c r="H4" s="1082"/>
    </row>
    <row r="5" spans="1:8">
      <c r="A5" s="990" t="s">
        <v>999</v>
      </c>
      <c r="B5" s="990"/>
      <c r="C5" s="990"/>
    </row>
    <row r="6" spans="1:8" ht="15">
      <c r="A6" s="139"/>
      <c r="B6" s="139"/>
      <c r="G6" s="1083" t="s">
        <v>814</v>
      </c>
      <c r="H6" s="1083"/>
    </row>
    <row r="7" spans="1:8" ht="59.25" customHeight="1">
      <c r="A7" s="216" t="s">
        <v>2</v>
      </c>
      <c r="B7" s="216" t="s">
        <v>3</v>
      </c>
      <c r="C7" s="141" t="s">
        <v>254</v>
      </c>
      <c r="D7" s="141" t="s">
        <v>255</v>
      </c>
      <c r="E7" s="141" t="s">
        <v>256</v>
      </c>
      <c r="F7" s="141" t="s">
        <v>257</v>
      </c>
      <c r="G7" s="141" t="s">
        <v>258</v>
      </c>
      <c r="H7" s="141" t="s">
        <v>259</v>
      </c>
    </row>
    <row r="8" spans="1:8" s="137" customFormat="1" ht="15">
      <c r="A8" s="142" t="s">
        <v>260</v>
      </c>
      <c r="B8" s="142" t="s">
        <v>261</v>
      </c>
      <c r="C8" s="142" t="s">
        <v>262</v>
      </c>
      <c r="D8" s="142" t="s">
        <v>263</v>
      </c>
      <c r="E8" s="142" t="s">
        <v>264</v>
      </c>
      <c r="F8" s="142" t="s">
        <v>265</v>
      </c>
      <c r="G8" s="142" t="s">
        <v>266</v>
      </c>
      <c r="H8" s="142" t="s">
        <v>267</v>
      </c>
    </row>
    <row r="9" spans="1:8" ht="25.5">
      <c r="A9" s="8">
        <v>1</v>
      </c>
      <c r="B9" s="243" t="s">
        <v>875</v>
      </c>
      <c r="C9" s="143">
        <v>652</v>
      </c>
      <c r="D9" s="143">
        <v>300</v>
      </c>
      <c r="E9" s="143">
        <v>0</v>
      </c>
      <c r="F9" s="143">
        <f>C9+D9+E9</f>
        <v>952</v>
      </c>
      <c r="G9" s="143">
        <v>946</v>
      </c>
      <c r="H9" s="245" t="s">
        <v>998</v>
      </c>
    </row>
    <row r="10" spans="1:8">
      <c r="A10" s="8">
        <v>2</v>
      </c>
      <c r="B10" s="243" t="s">
        <v>876</v>
      </c>
      <c r="C10" s="143">
        <v>1929</v>
      </c>
      <c r="D10" s="143">
        <v>378</v>
      </c>
      <c r="E10" s="143">
        <v>0</v>
      </c>
      <c r="F10" s="143">
        <f t="shared" ref="F10:F60" si="0">C10+D10+E10</f>
        <v>2307</v>
      </c>
      <c r="G10" s="143">
        <v>2307</v>
      </c>
      <c r="H10" s="9"/>
    </row>
    <row r="11" spans="1:8">
      <c r="A11" s="8">
        <v>3</v>
      </c>
      <c r="B11" s="243" t="s">
        <v>877</v>
      </c>
      <c r="C11" s="143">
        <v>1164</v>
      </c>
      <c r="D11" s="143">
        <v>391</v>
      </c>
      <c r="E11" s="143">
        <v>0</v>
      </c>
      <c r="F11" s="143">
        <f t="shared" si="0"/>
        <v>1555</v>
      </c>
      <c r="G11" s="143">
        <v>1555</v>
      </c>
      <c r="H11" s="9"/>
    </row>
    <row r="12" spans="1:8">
      <c r="A12" s="8">
        <v>4</v>
      </c>
      <c r="B12" s="243" t="s">
        <v>878</v>
      </c>
      <c r="C12" s="143">
        <v>1138</v>
      </c>
      <c r="D12" s="143">
        <v>394</v>
      </c>
      <c r="E12" s="143">
        <v>0</v>
      </c>
      <c r="F12" s="143">
        <f t="shared" si="0"/>
        <v>1532</v>
      </c>
      <c r="G12" s="143">
        <v>1532</v>
      </c>
      <c r="H12" s="245"/>
    </row>
    <row r="13" spans="1:8">
      <c r="A13" s="8">
        <v>5</v>
      </c>
      <c r="B13" s="243" t="s">
        <v>879</v>
      </c>
      <c r="C13" s="143">
        <v>2383</v>
      </c>
      <c r="D13" s="143">
        <v>710</v>
      </c>
      <c r="E13" s="143">
        <v>0</v>
      </c>
      <c r="F13" s="143">
        <f t="shared" si="0"/>
        <v>3093</v>
      </c>
      <c r="G13" s="143">
        <v>3024</v>
      </c>
      <c r="H13" s="9" t="s">
        <v>995</v>
      </c>
    </row>
    <row r="14" spans="1:8">
      <c r="A14" s="8">
        <v>6</v>
      </c>
      <c r="B14" s="243" t="s">
        <v>880</v>
      </c>
      <c r="C14" s="143">
        <v>1978</v>
      </c>
      <c r="D14" s="143">
        <v>773</v>
      </c>
      <c r="E14" s="143">
        <v>0</v>
      </c>
      <c r="F14" s="143">
        <f t="shared" si="0"/>
        <v>2751</v>
      </c>
      <c r="G14" s="143">
        <v>2751</v>
      </c>
      <c r="H14" s="9"/>
    </row>
    <row r="15" spans="1:8">
      <c r="A15" s="8">
        <v>7</v>
      </c>
      <c r="B15" s="243" t="s">
        <v>881</v>
      </c>
      <c r="C15" s="143">
        <v>1982</v>
      </c>
      <c r="D15" s="143">
        <v>874</v>
      </c>
      <c r="E15" s="143">
        <v>0</v>
      </c>
      <c r="F15" s="143">
        <f t="shared" si="0"/>
        <v>2856</v>
      </c>
      <c r="G15" s="143">
        <v>2854</v>
      </c>
      <c r="H15" s="9" t="s">
        <v>929</v>
      </c>
    </row>
    <row r="16" spans="1:8">
      <c r="A16" s="8">
        <v>8</v>
      </c>
      <c r="B16" s="243" t="s">
        <v>882</v>
      </c>
      <c r="C16" s="143">
        <v>1712</v>
      </c>
      <c r="D16" s="143">
        <v>779</v>
      </c>
      <c r="E16" s="143">
        <v>0</v>
      </c>
      <c r="F16" s="143">
        <f t="shared" si="0"/>
        <v>2491</v>
      </c>
      <c r="G16" s="143">
        <v>2491</v>
      </c>
      <c r="H16" s="9"/>
    </row>
    <row r="17" spans="1:8">
      <c r="A17" s="8">
        <v>9</v>
      </c>
      <c r="B17" s="243" t="s">
        <v>883</v>
      </c>
      <c r="C17" s="143">
        <v>1142</v>
      </c>
      <c r="D17" s="143">
        <v>628</v>
      </c>
      <c r="E17" s="143">
        <v>0</v>
      </c>
      <c r="F17" s="143">
        <f t="shared" si="0"/>
        <v>1770</v>
      </c>
      <c r="G17" s="143">
        <v>1770</v>
      </c>
      <c r="H17" s="9"/>
    </row>
    <row r="18" spans="1:8">
      <c r="A18" s="8">
        <v>10</v>
      </c>
      <c r="B18" s="243" t="s">
        <v>884</v>
      </c>
      <c r="C18" s="143">
        <v>504</v>
      </c>
      <c r="D18" s="143">
        <v>218</v>
      </c>
      <c r="E18" s="143">
        <v>0</v>
      </c>
      <c r="F18" s="143">
        <f t="shared" si="0"/>
        <v>722</v>
      </c>
      <c r="G18" s="143">
        <v>722</v>
      </c>
      <c r="H18" s="9"/>
    </row>
    <row r="19" spans="1:8">
      <c r="A19" s="8">
        <v>11</v>
      </c>
      <c r="B19" s="243" t="s">
        <v>885</v>
      </c>
      <c r="C19" s="143">
        <v>1912</v>
      </c>
      <c r="D19" s="143">
        <v>763</v>
      </c>
      <c r="E19" s="143">
        <v>0</v>
      </c>
      <c r="F19" s="143">
        <f t="shared" si="0"/>
        <v>2675</v>
      </c>
      <c r="G19" s="143">
        <v>2675</v>
      </c>
      <c r="H19" s="9"/>
    </row>
    <row r="20" spans="1:8">
      <c r="A20" s="8">
        <v>12</v>
      </c>
      <c r="B20" s="243" t="s">
        <v>886</v>
      </c>
      <c r="C20" s="143">
        <v>2627</v>
      </c>
      <c r="D20" s="143">
        <v>1053</v>
      </c>
      <c r="E20" s="143">
        <v>0</v>
      </c>
      <c r="F20" s="143">
        <f t="shared" si="0"/>
        <v>3680</v>
      </c>
      <c r="G20" s="143">
        <v>3680</v>
      </c>
      <c r="H20" s="9"/>
    </row>
    <row r="21" spans="1:8">
      <c r="A21" s="8">
        <v>13</v>
      </c>
      <c r="B21" s="243" t="s">
        <v>887</v>
      </c>
      <c r="C21" s="143">
        <v>1405</v>
      </c>
      <c r="D21" s="143">
        <v>594</v>
      </c>
      <c r="E21" s="143">
        <v>0</v>
      </c>
      <c r="F21" s="143">
        <f t="shared" si="0"/>
        <v>1999</v>
      </c>
      <c r="G21" s="143">
        <v>1999</v>
      </c>
      <c r="H21" s="9"/>
    </row>
    <row r="22" spans="1:8">
      <c r="A22" s="8">
        <v>14</v>
      </c>
      <c r="B22" s="243" t="s">
        <v>888</v>
      </c>
      <c r="C22" s="143">
        <v>801</v>
      </c>
      <c r="D22" s="143">
        <v>402</v>
      </c>
      <c r="E22" s="143">
        <v>0</v>
      </c>
      <c r="F22" s="143">
        <f t="shared" si="0"/>
        <v>1203</v>
      </c>
      <c r="G22" s="143">
        <v>1203</v>
      </c>
      <c r="H22" s="9"/>
    </row>
    <row r="23" spans="1:8">
      <c r="A23" s="8">
        <v>15</v>
      </c>
      <c r="B23" s="243" t="s">
        <v>889</v>
      </c>
      <c r="C23" s="143">
        <v>1458</v>
      </c>
      <c r="D23" s="143">
        <v>618</v>
      </c>
      <c r="E23" s="143">
        <v>0</v>
      </c>
      <c r="F23" s="143">
        <f t="shared" si="0"/>
        <v>2076</v>
      </c>
      <c r="G23" s="143">
        <v>2076</v>
      </c>
      <c r="H23" s="9"/>
    </row>
    <row r="24" spans="1:8">
      <c r="A24" s="8">
        <v>16</v>
      </c>
      <c r="B24" s="243" t="s">
        <v>890</v>
      </c>
      <c r="C24" s="143">
        <v>2994</v>
      </c>
      <c r="D24" s="143">
        <v>824</v>
      </c>
      <c r="E24" s="143">
        <v>0</v>
      </c>
      <c r="F24" s="143">
        <f t="shared" si="0"/>
        <v>3818</v>
      </c>
      <c r="G24" s="143">
        <v>3818</v>
      </c>
      <c r="H24" s="9"/>
    </row>
    <row r="25" spans="1:8">
      <c r="A25" s="8">
        <v>17</v>
      </c>
      <c r="B25" s="243" t="s">
        <v>891</v>
      </c>
      <c r="C25" s="143">
        <v>1380</v>
      </c>
      <c r="D25" s="143">
        <v>450</v>
      </c>
      <c r="E25" s="143">
        <v>0</v>
      </c>
      <c r="F25" s="143">
        <f t="shared" si="0"/>
        <v>1830</v>
      </c>
      <c r="G25" s="143">
        <v>1830</v>
      </c>
      <c r="H25" s="9"/>
    </row>
    <row r="26" spans="1:8" ht="25.5">
      <c r="A26" s="8">
        <v>18</v>
      </c>
      <c r="B26" s="243" t="s">
        <v>892</v>
      </c>
      <c r="C26" s="143">
        <v>1680</v>
      </c>
      <c r="D26" s="143">
        <v>612</v>
      </c>
      <c r="E26" s="143">
        <v>0</v>
      </c>
      <c r="F26" s="143">
        <f t="shared" si="0"/>
        <v>2292</v>
      </c>
      <c r="G26" s="143">
        <v>2288</v>
      </c>
      <c r="H26" s="245" t="s">
        <v>940</v>
      </c>
    </row>
    <row r="27" spans="1:8">
      <c r="A27" s="8">
        <v>19</v>
      </c>
      <c r="B27" s="243" t="s">
        <v>893</v>
      </c>
      <c r="C27" s="143">
        <v>1259</v>
      </c>
      <c r="D27" s="143">
        <v>649</v>
      </c>
      <c r="E27" s="143">
        <v>0</v>
      </c>
      <c r="F27" s="143">
        <f t="shared" si="0"/>
        <v>1908</v>
      </c>
      <c r="G27" s="143">
        <v>1908</v>
      </c>
      <c r="H27" s="9"/>
    </row>
    <row r="28" spans="1:8">
      <c r="A28" s="8">
        <v>20</v>
      </c>
      <c r="B28" s="243" t="s">
        <v>894</v>
      </c>
      <c r="C28" s="143">
        <v>539</v>
      </c>
      <c r="D28" s="143">
        <v>282</v>
      </c>
      <c r="E28" s="143">
        <v>0</v>
      </c>
      <c r="F28" s="143">
        <f t="shared" si="0"/>
        <v>821</v>
      </c>
      <c r="G28" s="143">
        <v>821</v>
      </c>
      <c r="H28" s="9"/>
    </row>
    <row r="29" spans="1:8">
      <c r="A29" s="8">
        <v>21</v>
      </c>
      <c r="B29" s="243" t="s">
        <v>895</v>
      </c>
      <c r="C29" s="143">
        <v>1120</v>
      </c>
      <c r="D29" s="143">
        <v>548</v>
      </c>
      <c r="E29" s="143">
        <v>0</v>
      </c>
      <c r="F29" s="143">
        <f t="shared" si="0"/>
        <v>1668</v>
      </c>
      <c r="G29" s="143">
        <v>1668</v>
      </c>
      <c r="H29" s="9"/>
    </row>
    <row r="30" spans="1:8">
      <c r="A30" s="8">
        <v>22</v>
      </c>
      <c r="B30" s="243" t="s">
        <v>896</v>
      </c>
      <c r="C30" s="143">
        <v>1078</v>
      </c>
      <c r="D30" s="143">
        <v>596</v>
      </c>
      <c r="E30" s="143">
        <v>0</v>
      </c>
      <c r="F30" s="143">
        <f t="shared" si="0"/>
        <v>1674</v>
      </c>
      <c r="G30" s="143">
        <v>1674</v>
      </c>
      <c r="H30" s="9"/>
    </row>
    <row r="31" spans="1:8">
      <c r="A31" s="8">
        <v>23</v>
      </c>
      <c r="B31" s="243" t="s">
        <v>897</v>
      </c>
      <c r="C31" s="143">
        <v>1685</v>
      </c>
      <c r="D31" s="143">
        <v>677</v>
      </c>
      <c r="E31" s="143">
        <v>0</v>
      </c>
      <c r="F31" s="143">
        <f t="shared" si="0"/>
        <v>2362</v>
      </c>
      <c r="G31" s="143">
        <v>2362</v>
      </c>
      <c r="H31" s="9"/>
    </row>
    <row r="32" spans="1:8">
      <c r="A32" s="8">
        <v>24</v>
      </c>
      <c r="B32" s="243" t="s">
        <v>898</v>
      </c>
      <c r="C32" s="143">
        <v>1987</v>
      </c>
      <c r="D32" s="143">
        <v>445</v>
      </c>
      <c r="E32" s="143">
        <v>0</v>
      </c>
      <c r="F32" s="143">
        <f t="shared" si="0"/>
        <v>2432</v>
      </c>
      <c r="G32" s="143">
        <v>2432</v>
      </c>
      <c r="H32" s="9"/>
    </row>
    <row r="33" spans="1:8">
      <c r="A33" s="8">
        <v>25</v>
      </c>
      <c r="B33" s="243" t="s">
        <v>899</v>
      </c>
      <c r="C33" s="143">
        <v>1307</v>
      </c>
      <c r="D33" s="143">
        <v>529</v>
      </c>
      <c r="E33" s="143"/>
      <c r="F33" s="143">
        <f t="shared" si="0"/>
        <v>1836</v>
      </c>
      <c r="G33" s="143">
        <v>1836</v>
      </c>
      <c r="H33" s="9"/>
    </row>
    <row r="34" spans="1:8">
      <c r="A34" s="8">
        <v>26</v>
      </c>
      <c r="B34" s="243" t="s">
        <v>900</v>
      </c>
      <c r="C34" s="143">
        <v>1095</v>
      </c>
      <c r="D34" s="143">
        <v>495</v>
      </c>
      <c r="E34" s="143">
        <v>0</v>
      </c>
      <c r="F34" s="143">
        <f t="shared" si="0"/>
        <v>1590</v>
      </c>
      <c r="G34" s="143">
        <v>1590</v>
      </c>
      <c r="H34" s="9">
        <v>0</v>
      </c>
    </row>
    <row r="35" spans="1:8" ht="49.5" customHeight="1">
      <c r="A35" s="8">
        <v>27</v>
      </c>
      <c r="B35" s="243" t="s">
        <v>901</v>
      </c>
      <c r="C35" s="143">
        <v>2470</v>
      </c>
      <c r="D35" s="143">
        <v>805</v>
      </c>
      <c r="E35" s="143">
        <v>0</v>
      </c>
      <c r="F35" s="143">
        <f t="shared" si="0"/>
        <v>3275</v>
      </c>
      <c r="G35" s="143">
        <v>3268</v>
      </c>
      <c r="H35" s="244" t="s">
        <v>926</v>
      </c>
    </row>
    <row r="36" spans="1:8" ht="25.5">
      <c r="A36" s="8">
        <v>28</v>
      </c>
      <c r="B36" s="243" t="s">
        <v>902</v>
      </c>
      <c r="C36" s="143">
        <v>2091</v>
      </c>
      <c r="D36" s="143">
        <v>613</v>
      </c>
      <c r="E36" s="143">
        <v>0</v>
      </c>
      <c r="F36" s="143">
        <f t="shared" si="0"/>
        <v>2704</v>
      </c>
      <c r="G36" s="143">
        <v>2695</v>
      </c>
      <c r="H36" s="245" t="s">
        <v>962</v>
      </c>
    </row>
    <row r="37" spans="1:8">
      <c r="A37" s="8">
        <v>29</v>
      </c>
      <c r="B37" s="243" t="s">
        <v>903</v>
      </c>
      <c r="C37" s="143">
        <v>1267</v>
      </c>
      <c r="D37" s="143">
        <v>560</v>
      </c>
      <c r="E37" s="143">
        <v>0</v>
      </c>
      <c r="F37" s="143">
        <f t="shared" si="0"/>
        <v>1827</v>
      </c>
      <c r="G37" s="143">
        <v>1827</v>
      </c>
      <c r="H37" s="9"/>
    </row>
    <row r="38" spans="1:8">
      <c r="A38" s="8">
        <v>30</v>
      </c>
      <c r="B38" s="243" t="s">
        <v>904</v>
      </c>
      <c r="C38" s="143">
        <v>2005</v>
      </c>
      <c r="D38" s="143">
        <v>584</v>
      </c>
      <c r="E38" s="143">
        <v>0</v>
      </c>
      <c r="F38" s="143">
        <f t="shared" si="0"/>
        <v>2589</v>
      </c>
      <c r="G38" s="143">
        <v>2589</v>
      </c>
      <c r="H38" s="9"/>
    </row>
    <row r="39" spans="1:8">
      <c r="A39" s="8">
        <v>31</v>
      </c>
      <c r="B39" s="243" t="s">
        <v>905</v>
      </c>
      <c r="C39" s="143">
        <v>1214</v>
      </c>
      <c r="D39" s="143">
        <v>496</v>
      </c>
      <c r="E39" s="143">
        <v>0</v>
      </c>
      <c r="F39" s="143">
        <f t="shared" si="0"/>
        <v>1710</v>
      </c>
      <c r="G39" s="143">
        <v>1710</v>
      </c>
      <c r="H39" s="9"/>
    </row>
    <row r="40" spans="1:8">
      <c r="A40" s="8">
        <v>32</v>
      </c>
      <c r="B40" s="243" t="s">
        <v>906</v>
      </c>
      <c r="C40" s="143">
        <v>884</v>
      </c>
      <c r="D40" s="143">
        <v>381</v>
      </c>
      <c r="E40" s="143">
        <v>0</v>
      </c>
      <c r="F40" s="143">
        <f t="shared" si="0"/>
        <v>1265</v>
      </c>
      <c r="G40" s="143">
        <v>1265</v>
      </c>
      <c r="H40" s="9"/>
    </row>
    <row r="41" spans="1:8">
      <c r="A41" s="8">
        <v>33</v>
      </c>
      <c r="B41" s="243" t="s">
        <v>907</v>
      </c>
      <c r="C41" s="143">
        <v>1605</v>
      </c>
      <c r="D41" s="143">
        <v>711</v>
      </c>
      <c r="E41" s="143">
        <v>0</v>
      </c>
      <c r="F41" s="143">
        <f t="shared" si="0"/>
        <v>2316</v>
      </c>
      <c r="G41" s="143">
        <v>2316</v>
      </c>
      <c r="H41" s="9"/>
    </row>
    <row r="42" spans="1:8">
      <c r="A42" s="8">
        <v>34</v>
      </c>
      <c r="B42" s="243" t="s">
        <v>908</v>
      </c>
      <c r="C42" s="143">
        <v>1868</v>
      </c>
      <c r="D42" s="143">
        <v>666</v>
      </c>
      <c r="E42" s="143">
        <v>0</v>
      </c>
      <c r="F42" s="143">
        <f t="shared" si="0"/>
        <v>2534</v>
      </c>
      <c r="G42" s="143">
        <v>2534</v>
      </c>
      <c r="H42" s="9"/>
    </row>
    <row r="43" spans="1:8">
      <c r="A43" s="8">
        <v>35</v>
      </c>
      <c r="B43" s="243" t="s">
        <v>909</v>
      </c>
      <c r="C43" s="143">
        <v>1929</v>
      </c>
      <c r="D43" s="143">
        <v>773</v>
      </c>
      <c r="E43" s="143">
        <v>0</v>
      </c>
      <c r="F43" s="143">
        <f t="shared" si="0"/>
        <v>2702</v>
      </c>
      <c r="G43" s="143">
        <v>2702</v>
      </c>
      <c r="H43" s="9"/>
    </row>
    <row r="44" spans="1:8">
      <c r="A44" s="8">
        <v>36</v>
      </c>
      <c r="B44" s="243" t="s">
        <v>910</v>
      </c>
      <c r="C44" s="143">
        <v>1596</v>
      </c>
      <c r="D44" s="143">
        <v>564</v>
      </c>
      <c r="E44" s="143">
        <v>0</v>
      </c>
      <c r="F44" s="143">
        <f t="shared" si="0"/>
        <v>2160</v>
      </c>
      <c r="G44" s="143">
        <v>2160</v>
      </c>
      <c r="H44" s="9"/>
    </row>
    <row r="45" spans="1:8">
      <c r="A45" s="8">
        <v>37</v>
      </c>
      <c r="B45" s="243" t="s">
        <v>911</v>
      </c>
      <c r="C45" s="143">
        <v>2916</v>
      </c>
      <c r="D45" s="143">
        <v>1047</v>
      </c>
      <c r="E45" s="143">
        <v>0</v>
      </c>
      <c r="F45" s="143">
        <f t="shared" si="0"/>
        <v>3963</v>
      </c>
      <c r="G45" s="143">
        <v>3963</v>
      </c>
      <c r="H45" s="9"/>
    </row>
    <row r="46" spans="1:8">
      <c r="A46" s="8">
        <v>38</v>
      </c>
      <c r="B46" s="243" t="s">
        <v>912</v>
      </c>
      <c r="C46" s="143">
        <v>2198</v>
      </c>
      <c r="D46" s="143">
        <v>942</v>
      </c>
      <c r="E46" s="143">
        <v>0</v>
      </c>
      <c r="F46" s="143">
        <f t="shared" si="0"/>
        <v>3140</v>
      </c>
      <c r="G46" s="143">
        <v>3140</v>
      </c>
      <c r="H46" s="9"/>
    </row>
    <row r="47" spans="1:8" ht="25.5">
      <c r="A47" s="8">
        <v>39</v>
      </c>
      <c r="B47" s="243" t="s">
        <v>913</v>
      </c>
      <c r="C47" s="143">
        <v>2684</v>
      </c>
      <c r="D47" s="143">
        <v>969</v>
      </c>
      <c r="E47" s="143">
        <v>0</v>
      </c>
      <c r="F47" s="143">
        <f t="shared" si="0"/>
        <v>3653</v>
      </c>
      <c r="G47" s="143">
        <v>3629</v>
      </c>
      <c r="H47" s="245" t="s">
        <v>936</v>
      </c>
    </row>
    <row r="48" spans="1:8">
      <c r="A48" s="8">
        <v>40</v>
      </c>
      <c r="B48" s="243" t="s">
        <v>914</v>
      </c>
      <c r="C48" s="143">
        <v>1388</v>
      </c>
      <c r="D48" s="143">
        <v>711</v>
      </c>
      <c r="E48" s="143">
        <v>0</v>
      </c>
      <c r="F48" s="143">
        <f t="shared" si="0"/>
        <v>2099</v>
      </c>
      <c r="G48" s="143">
        <v>2099</v>
      </c>
      <c r="H48" s="9"/>
    </row>
    <row r="49" spans="1:8">
      <c r="A49" s="8">
        <v>41</v>
      </c>
      <c r="B49" s="243" t="s">
        <v>915</v>
      </c>
      <c r="C49" s="143">
        <v>2142</v>
      </c>
      <c r="D49" s="143">
        <v>762</v>
      </c>
      <c r="E49" s="143">
        <v>0</v>
      </c>
      <c r="F49" s="143">
        <f t="shared" si="0"/>
        <v>2904</v>
      </c>
      <c r="G49" s="143">
        <v>2904</v>
      </c>
      <c r="H49" s="9"/>
    </row>
    <row r="50" spans="1:8">
      <c r="A50" s="8">
        <v>42</v>
      </c>
      <c r="B50" s="243" t="s">
        <v>916</v>
      </c>
      <c r="C50" s="143">
        <v>1624</v>
      </c>
      <c r="D50" s="143">
        <v>494</v>
      </c>
      <c r="E50" s="143">
        <v>0</v>
      </c>
      <c r="F50" s="143">
        <f t="shared" si="0"/>
        <v>2118</v>
      </c>
      <c r="G50" s="143">
        <v>2118</v>
      </c>
      <c r="H50" s="9"/>
    </row>
    <row r="51" spans="1:8">
      <c r="A51" s="8">
        <v>43</v>
      </c>
      <c r="B51" s="243" t="s">
        <v>917</v>
      </c>
      <c r="C51" s="143">
        <v>827</v>
      </c>
      <c r="D51" s="143">
        <v>438</v>
      </c>
      <c r="E51" s="143">
        <v>0</v>
      </c>
      <c r="F51" s="143">
        <f t="shared" si="0"/>
        <v>1265</v>
      </c>
      <c r="G51" s="143">
        <v>1265</v>
      </c>
      <c r="H51" s="9"/>
    </row>
    <row r="52" spans="1:8">
      <c r="A52" s="8">
        <v>44</v>
      </c>
      <c r="B52" s="243" t="s">
        <v>918</v>
      </c>
      <c r="C52" s="143">
        <v>937</v>
      </c>
      <c r="D52" s="143">
        <v>301</v>
      </c>
      <c r="E52" s="143">
        <v>0</v>
      </c>
      <c r="F52" s="143">
        <f t="shared" si="0"/>
        <v>1238</v>
      </c>
      <c r="G52" s="143">
        <v>1234</v>
      </c>
      <c r="H52" s="9" t="s">
        <v>985</v>
      </c>
    </row>
    <row r="53" spans="1:8">
      <c r="A53" s="8">
        <v>45</v>
      </c>
      <c r="B53" s="243" t="s">
        <v>919</v>
      </c>
      <c r="C53" s="143">
        <v>2261</v>
      </c>
      <c r="D53" s="143">
        <v>705</v>
      </c>
      <c r="E53" s="143">
        <v>0</v>
      </c>
      <c r="F53" s="143">
        <f t="shared" si="0"/>
        <v>2966</v>
      </c>
      <c r="G53" s="143">
        <v>2966</v>
      </c>
      <c r="H53" s="9"/>
    </row>
    <row r="54" spans="1:8" ht="25.5">
      <c r="A54" s="8">
        <v>46</v>
      </c>
      <c r="B54" s="243" t="s">
        <v>920</v>
      </c>
      <c r="C54" s="143">
        <v>1651</v>
      </c>
      <c r="D54" s="143">
        <v>649</v>
      </c>
      <c r="E54" s="143">
        <v>0</v>
      </c>
      <c r="F54" s="143">
        <f t="shared" si="0"/>
        <v>2300</v>
      </c>
      <c r="G54" s="143">
        <v>2275</v>
      </c>
      <c r="H54" s="245" t="s">
        <v>984</v>
      </c>
    </row>
    <row r="55" spans="1:8">
      <c r="A55" s="8">
        <v>47</v>
      </c>
      <c r="B55" s="243" t="s">
        <v>921</v>
      </c>
      <c r="C55" s="143">
        <v>1516</v>
      </c>
      <c r="D55" s="143">
        <v>515</v>
      </c>
      <c r="E55" s="143">
        <v>0</v>
      </c>
      <c r="F55" s="143">
        <f t="shared" si="0"/>
        <v>2031</v>
      </c>
      <c r="G55" s="143">
        <v>2031</v>
      </c>
      <c r="H55" s="9"/>
    </row>
    <row r="56" spans="1:8">
      <c r="A56" s="8">
        <v>48</v>
      </c>
      <c r="B56" s="243" t="s">
        <v>922</v>
      </c>
      <c r="C56" s="143">
        <v>1712</v>
      </c>
      <c r="D56" s="143">
        <v>608</v>
      </c>
      <c r="E56" s="143">
        <v>0</v>
      </c>
      <c r="F56" s="143">
        <f t="shared" si="0"/>
        <v>2320</v>
      </c>
      <c r="G56" s="143">
        <v>2320</v>
      </c>
      <c r="H56" s="9"/>
    </row>
    <row r="57" spans="1:8">
      <c r="A57" s="8">
        <v>49</v>
      </c>
      <c r="B57" s="243" t="s">
        <v>923</v>
      </c>
      <c r="C57" s="143">
        <v>1431</v>
      </c>
      <c r="D57" s="143">
        <v>728</v>
      </c>
      <c r="E57" s="143">
        <v>0</v>
      </c>
      <c r="F57" s="143">
        <f t="shared" si="0"/>
        <v>2159</v>
      </c>
      <c r="G57" s="143">
        <v>2159</v>
      </c>
      <c r="H57" s="9"/>
    </row>
    <row r="58" spans="1:8">
      <c r="A58" s="8">
        <v>50</v>
      </c>
      <c r="B58" s="243" t="s">
        <v>924</v>
      </c>
      <c r="C58" s="143">
        <v>798</v>
      </c>
      <c r="D58" s="143">
        <v>381</v>
      </c>
      <c r="E58" s="143">
        <v>0</v>
      </c>
      <c r="F58" s="143">
        <v>1179</v>
      </c>
      <c r="G58" s="143">
        <v>1177</v>
      </c>
      <c r="H58" s="9" t="s">
        <v>980</v>
      </c>
    </row>
    <row r="59" spans="1:8">
      <c r="A59" s="8">
        <v>51</v>
      </c>
      <c r="B59" s="243" t="s">
        <v>925</v>
      </c>
      <c r="C59" s="143">
        <v>1918</v>
      </c>
      <c r="D59" s="143">
        <v>832</v>
      </c>
      <c r="E59" s="143">
        <v>0</v>
      </c>
      <c r="F59" s="143">
        <f t="shared" si="0"/>
        <v>2750</v>
      </c>
      <c r="G59" s="143">
        <v>2750</v>
      </c>
      <c r="H59" s="9"/>
    </row>
    <row r="60" spans="1:8">
      <c r="A60" s="3" t="s">
        <v>19</v>
      </c>
      <c r="B60" s="9"/>
      <c r="C60" s="263">
        <f>SUM(C9:C59)</f>
        <v>81843</v>
      </c>
      <c r="D60" s="263">
        <f t="shared" ref="D60:E60" si="1">SUM(D9:D59)</f>
        <v>31217</v>
      </c>
      <c r="E60" s="263">
        <f t="shared" si="1"/>
        <v>0</v>
      </c>
      <c r="F60" s="263">
        <f t="shared" si="0"/>
        <v>113060</v>
      </c>
      <c r="G60" s="263">
        <f>SUM(G9:G59)</f>
        <v>112908</v>
      </c>
      <c r="H60" s="9"/>
    </row>
    <row r="62" spans="1:8">
      <c r="A62" s="144" t="s">
        <v>268</v>
      </c>
      <c r="H62">
        <f>F60-G60</f>
        <v>152</v>
      </c>
    </row>
    <row r="65" spans="1:10" ht="15" customHeight="1">
      <c r="A65" s="145"/>
      <c r="B65" s="145"/>
      <c r="C65" s="145"/>
      <c r="D65" s="145"/>
      <c r="E65" s="145"/>
      <c r="F65" s="1078" t="s">
        <v>13</v>
      </c>
      <c r="G65" s="1078"/>
      <c r="H65" s="146"/>
    </row>
    <row r="66" spans="1:10" ht="15" customHeight="1">
      <c r="A66" s="145"/>
      <c r="B66" s="145"/>
      <c r="C66" s="145"/>
      <c r="D66" s="145"/>
      <c r="E66" s="145"/>
      <c r="F66" s="1078" t="s">
        <v>14</v>
      </c>
      <c r="G66" s="1078"/>
      <c r="H66" s="1078"/>
    </row>
    <row r="67" spans="1:10" ht="15" customHeight="1">
      <c r="A67" s="145"/>
      <c r="B67" s="145"/>
      <c r="C67" s="145"/>
      <c r="D67" s="145"/>
      <c r="E67" s="145"/>
      <c r="F67" s="1078" t="s">
        <v>88</v>
      </c>
      <c r="G67" s="1078"/>
      <c r="H67" s="1078"/>
    </row>
    <row r="68" spans="1:10">
      <c r="A68" s="145" t="s">
        <v>12</v>
      </c>
      <c r="C68" s="145"/>
      <c r="D68" s="145"/>
      <c r="E68" s="145"/>
      <c r="F68" s="1079" t="s">
        <v>85</v>
      </c>
      <c r="G68" s="1079"/>
      <c r="H68" s="147"/>
    </row>
    <row r="69" spans="1:10">
      <c r="A69" s="145"/>
      <c r="B69" s="145"/>
      <c r="C69" s="145"/>
      <c r="D69" s="145"/>
      <c r="E69" s="145"/>
      <c r="F69" s="145"/>
      <c r="G69" s="145"/>
      <c r="H69" s="145"/>
      <c r="I69" s="145"/>
      <c r="J69" s="145"/>
    </row>
  </sheetData>
  <mergeCells count="9">
    <mergeCell ref="F67:H67"/>
    <mergeCell ref="F68:G68"/>
    <mergeCell ref="A1:G1"/>
    <mergeCell ref="A2:H2"/>
    <mergeCell ref="A4:H4"/>
    <mergeCell ref="G6:H6"/>
    <mergeCell ref="F65:G65"/>
    <mergeCell ref="F66:H66"/>
    <mergeCell ref="A5:C5"/>
  </mergeCells>
  <printOptions horizontalCentered="1"/>
  <pageMargins left="0.70866141732283505" right="0.70866141732283505" top="0.51" bottom="0" header="0.45" footer="0.31496062992126"/>
  <pageSetup paperSize="9" scale="85" orientation="landscape" r:id="rId1"/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opLeftCell="A46" zoomScaleSheetLayoutView="85" workbookViewId="0">
      <selection activeCell="G63" sqref="G63"/>
    </sheetView>
  </sheetViews>
  <sheetFormatPr defaultRowHeight="12.75"/>
  <cols>
    <col min="1" max="1" width="8" customWidth="1"/>
    <col min="2" max="2" width="11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7" ht="12.75" customHeight="1">
      <c r="D1" s="990"/>
      <c r="E1" s="990"/>
      <c r="F1" s="990"/>
      <c r="G1" s="990"/>
      <c r="H1" s="990"/>
      <c r="I1" s="990"/>
      <c r="L1" s="1087" t="s">
        <v>90</v>
      </c>
      <c r="M1" s="1087"/>
    </row>
    <row r="2" spans="1:17" ht="15.75">
      <c r="A2" s="986" t="s">
        <v>0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</row>
    <row r="3" spans="1:17" ht="20.25">
      <c r="A3" s="987" t="s">
        <v>734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</row>
    <row r="4" spans="1:17" ht="11.25" customHeight="1"/>
    <row r="5" spans="1:17" ht="15.75">
      <c r="A5" s="986" t="s">
        <v>787</v>
      </c>
      <c r="B5" s="986"/>
      <c r="C5" s="986"/>
      <c r="D5" s="986"/>
      <c r="E5" s="986"/>
      <c r="F5" s="986"/>
      <c r="G5" s="986"/>
      <c r="H5" s="986"/>
      <c r="I5" s="986"/>
      <c r="J5" s="986"/>
      <c r="K5" s="986"/>
      <c r="L5" s="986"/>
      <c r="M5" s="986"/>
    </row>
    <row r="7" spans="1:17">
      <c r="A7" s="990" t="s">
        <v>999</v>
      </c>
      <c r="B7" s="990"/>
      <c r="C7" s="990"/>
      <c r="K7" s="90"/>
    </row>
    <row r="8" spans="1:17">
      <c r="A8" s="28"/>
      <c r="B8" s="28"/>
      <c r="K8" s="78"/>
      <c r="L8" s="1084" t="s">
        <v>814</v>
      </c>
      <c r="M8" s="1084"/>
      <c r="N8" s="1084"/>
    </row>
    <row r="9" spans="1:17" ht="15.75" customHeight="1">
      <c r="A9" s="1085" t="s">
        <v>2</v>
      </c>
      <c r="B9" s="1085" t="s">
        <v>3</v>
      </c>
      <c r="C9" s="998" t="s">
        <v>4</v>
      </c>
      <c r="D9" s="998"/>
      <c r="E9" s="998"/>
      <c r="F9" s="981"/>
      <c r="G9" s="1093"/>
      <c r="H9" s="1091" t="s">
        <v>104</v>
      </c>
      <c r="I9" s="1091"/>
      <c r="J9" s="1091"/>
      <c r="K9" s="1091"/>
      <c r="L9" s="1091"/>
      <c r="M9" s="1085" t="s">
        <v>134</v>
      </c>
      <c r="N9" s="983" t="s">
        <v>135</v>
      </c>
    </row>
    <row r="10" spans="1:17" ht="51">
      <c r="A10" s="1086"/>
      <c r="B10" s="1086"/>
      <c r="C10" s="5" t="s">
        <v>5</v>
      </c>
      <c r="D10" s="5" t="s">
        <v>6</v>
      </c>
      <c r="E10" s="5" t="s">
        <v>357</v>
      </c>
      <c r="F10" s="7" t="s">
        <v>102</v>
      </c>
      <c r="G10" s="6" t="s">
        <v>358</v>
      </c>
      <c r="H10" s="5" t="s">
        <v>5</v>
      </c>
      <c r="I10" s="5" t="s">
        <v>6</v>
      </c>
      <c r="J10" s="5" t="s">
        <v>357</v>
      </c>
      <c r="K10" s="7" t="s">
        <v>102</v>
      </c>
      <c r="L10" s="7" t="s">
        <v>359</v>
      </c>
      <c r="M10" s="1086"/>
      <c r="N10" s="983"/>
      <c r="P10" s="13"/>
      <c r="Q10" s="13"/>
    </row>
    <row r="11" spans="1:17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7" ht="17.25" customHeight="1">
      <c r="A12" s="8">
        <v>1</v>
      </c>
      <c r="B12" s="243" t="s">
        <v>875</v>
      </c>
      <c r="C12" s="9">
        <v>646</v>
      </c>
      <c r="D12" s="9">
        <v>1</v>
      </c>
      <c r="E12" s="9">
        <v>0</v>
      </c>
      <c r="F12" s="58">
        <v>5</v>
      </c>
      <c r="G12" s="10">
        <f>C12+D12+E12+F12</f>
        <v>652</v>
      </c>
      <c r="H12" s="9">
        <v>641</v>
      </c>
      <c r="I12" s="9">
        <v>1</v>
      </c>
      <c r="J12" s="9">
        <v>0</v>
      </c>
      <c r="K12" s="9">
        <v>5</v>
      </c>
      <c r="L12" s="9">
        <f>H12+I12+J12+K12</f>
        <v>647</v>
      </c>
      <c r="M12" s="9">
        <f>G12-L12</f>
        <v>5</v>
      </c>
      <c r="N12" s="9"/>
    </row>
    <row r="13" spans="1:17" ht="17.25" customHeight="1">
      <c r="A13" s="8">
        <v>2</v>
      </c>
      <c r="B13" s="243" t="s">
        <v>876</v>
      </c>
      <c r="C13" s="9">
        <v>1929</v>
      </c>
      <c r="D13" s="9">
        <v>0</v>
      </c>
      <c r="E13" s="9">
        <v>0</v>
      </c>
      <c r="F13" s="58">
        <v>0</v>
      </c>
      <c r="G13" s="10">
        <f t="shared" ref="G13:G63" si="0">C13+D13+E13+F13</f>
        <v>1929</v>
      </c>
      <c r="H13" s="9">
        <v>1929</v>
      </c>
      <c r="I13" s="9">
        <v>0</v>
      </c>
      <c r="J13" s="9">
        <v>0</v>
      </c>
      <c r="K13" s="9">
        <v>0</v>
      </c>
      <c r="L13" s="9">
        <f t="shared" ref="L13:L63" si="1">H13+I13+J13+K13</f>
        <v>1929</v>
      </c>
      <c r="M13" s="9">
        <f t="shared" ref="M13:M63" si="2">G13-L13</f>
        <v>0</v>
      </c>
      <c r="N13" s="9"/>
    </row>
    <row r="14" spans="1:17" ht="17.25" customHeight="1">
      <c r="A14" s="8">
        <v>3</v>
      </c>
      <c r="B14" s="243" t="s">
        <v>877</v>
      </c>
      <c r="C14" s="9">
        <v>1160</v>
      </c>
      <c r="D14" s="9">
        <v>3</v>
      </c>
      <c r="E14" s="9">
        <v>0</v>
      </c>
      <c r="F14" s="58">
        <v>1</v>
      </c>
      <c r="G14" s="10">
        <f t="shared" si="0"/>
        <v>1164</v>
      </c>
      <c r="H14" s="9">
        <v>1160</v>
      </c>
      <c r="I14" s="9">
        <v>3</v>
      </c>
      <c r="J14" s="9">
        <v>0</v>
      </c>
      <c r="K14" s="9">
        <v>1</v>
      </c>
      <c r="L14" s="9">
        <f t="shared" si="1"/>
        <v>1164</v>
      </c>
      <c r="M14" s="9">
        <f t="shared" si="2"/>
        <v>0</v>
      </c>
      <c r="N14" s="9"/>
    </row>
    <row r="15" spans="1:17" ht="17.25" customHeight="1">
      <c r="A15" s="8">
        <v>4</v>
      </c>
      <c r="B15" s="243" t="s">
        <v>878</v>
      </c>
      <c r="C15" s="9">
        <v>1116</v>
      </c>
      <c r="D15" s="9">
        <v>5</v>
      </c>
      <c r="E15" s="9">
        <v>0</v>
      </c>
      <c r="F15" s="58">
        <v>17</v>
      </c>
      <c r="G15" s="10">
        <f t="shared" si="0"/>
        <v>1138</v>
      </c>
      <c r="H15" s="9">
        <v>1116</v>
      </c>
      <c r="I15" s="9">
        <v>5</v>
      </c>
      <c r="J15" s="9">
        <v>0</v>
      </c>
      <c r="K15" s="9">
        <v>17</v>
      </c>
      <c r="L15" s="9">
        <f t="shared" si="1"/>
        <v>1138</v>
      </c>
      <c r="M15" s="9">
        <f t="shared" si="2"/>
        <v>0</v>
      </c>
      <c r="N15" s="9"/>
    </row>
    <row r="16" spans="1:17" ht="17.25" customHeight="1">
      <c r="A16" s="8">
        <v>5</v>
      </c>
      <c r="B16" s="243" t="s">
        <v>879</v>
      </c>
      <c r="C16" s="9">
        <v>2363</v>
      </c>
      <c r="D16" s="9">
        <v>8</v>
      </c>
      <c r="E16" s="9">
        <v>0</v>
      </c>
      <c r="F16" s="58">
        <v>12</v>
      </c>
      <c r="G16" s="10">
        <f t="shared" si="0"/>
        <v>2383</v>
      </c>
      <c r="H16" s="9">
        <v>2311</v>
      </c>
      <c r="I16" s="9">
        <v>4</v>
      </c>
      <c r="J16" s="9">
        <v>0</v>
      </c>
      <c r="K16" s="9">
        <v>6</v>
      </c>
      <c r="L16" s="9">
        <f t="shared" si="1"/>
        <v>2321</v>
      </c>
      <c r="M16" s="9">
        <f t="shared" si="2"/>
        <v>62</v>
      </c>
      <c r="N16" s="9"/>
    </row>
    <row r="17" spans="1:14" ht="17.25" customHeight="1">
      <c r="A17" s="8">
        <v>6</v>
      </c>
      <c r="B17" s="243" t="s">
        <v>880</v>
      </c>
      <c r="C17" s="9">
        <v>1975</v>
      </c>
      <c r="D17" s="9">
        <v>1</v>
      </c>
      <c r="E17" s="9">
        <v>0</v>
      </c>
      <c r="F17" s="58">
        <v>2</v>
      </c>
      <c r="G17" s="10">
        <f t="shared" si="0"/>
        <v>1978</v>
      </c>
      <c r="H17" s="9">
        <v>1975</v>
      </c>
      <c r="I17" s="9">
        <v>1</v>
      </c>
      <c r="J17" s="9">
        <v>0</v>
      </c>
      <c r="K17" s="9">
        <v>2</v>
      </c>
      <c r="L17" s="9">
        <f t="shared" si="1"/>
        <v>1978</v>
      </c>
      <c r="M17" s="9">
        <f t="shared" si="2"/>
        <v>0</v>
      </c>
      <c r="N17" s="9"/>
    </row>
    <row r="18" spans="1:14" ht="17.25" customHeight="1">
      <c r="A18" s="8">
        <v>7</v>
      </c>
      <c r="B18" s="243" t="s">
        <v>881</v>
      </c>
      <c r="C18" s="9">
        <v>1968</v>
      </c>
      <c r="D18" s="9">
        <v>10</v>
      </c>
      <c r="E18" s="9">
        <v>0</v>
      </c>
      <c r="F18" s="58">
        <v>4</v>
      </c>
      <c r="G18" s="10">
        <f t="shared" si="0"/>
        <v>1982</v>
      </c>
      <c r="H18" s="9">
        <v>1968</v>
      </c>
      <c r="I18" s="9">
        <v>10</v>
      </c>
      <c r="J18" s="9">
        <v>0</v>
      </c>
      <c r="K18" s="9">
        <v>3</v>
      </c>
      <c r="L18" s="9">
        <f t="shared" si="1"/>
        <v>1981</v>
      </c>
      <c r="M18" s="9">
        <f t="shared" si="2"/>
        <v>1</v>
      </c>
      <c r="N18" s="9"/>
    </row>
    <row r="19" spans="1:14" ht="17.25" customHeight="1">
      <c r="A19" s="8">
        <v>8</v>
      </c>
      <c r="B19" s="243" t="s">
        <v>882</v>
      </c>
      <c r="C19" s="9">
        <v>1660</v>
      </c>
      <c r="D19" s="9">
        <v>6</v>
      </c>
      <c r="E19" s="9">
        <v>0</v>
      </c>
      <c r="F19" s="58">
        <v>46</v>
      </c>
      <c r="G19" s="10">
        <f t="shared" si="0"/>
        <v>1712</v>
      </c>
      <c r="H19" s="9">
        <v>1660</v>
      </c>
      <c r="I19" s="9">
        <v>6</v>
      </c>
      <c r="J19" s="9">
        <v>0</v>
      </c>
      <c r="K19" s="9">
        <v>46</v>
      </c>
      <c r="L19" s="9">
        <f t="shared" si="1"/>
        <v>1712</v>
      </c>
      <c r="M19" s="9">
        <f t="shared" si="2"/>
        <v>0</v>
      </c>
      <c r="N19" s="9"/>
    </row>
    <row r="20" spans="1:14" ht="17.25" customHeight="1">
      <c r="A20" s="8">
        <v>9</v>
      </c>
      <c r="B20" s="243" t="s">
        <v>883</v>
      </c>
      <c r="C20" s="9">
        <v>791</v>
      </c>
      <c r="D20" s="9">
        <v>15</v>
      </c>
      <c r="E20" s="9">
        <v>0</v>
      </c>
      <c r="F20" s="58">
        <v>336</v>
      </c>
      <c r="G20" s="10">
        <f t="shared" si="0"/>
        <v>1142</v>
      </c>
      <c r="H20" s="9">
        <v>791</v>
      </c>
      <c r="I20" s="9">
        <v>15</v>
      </c>
      <c r="J20" s="9">
        <v>0</v>
      </c>
      <c r="K20" s="9">
        <v>336</v>
      </c>
      <c r="L20" s="9">
        <f t="shared" si="1"/>
        <v>1142</v>
      </c>
      <c r="M20" s="9">
        <f t="shared" si="2"/>
        <v>0</v>
      </c>
      <c r="N20" s="9"/>
    </row>
    <row r="21" spans="1:14" ht="17.25" customHeight="1">
      <c r="A21" s="8">
        <v>10</v>
      </c>
      <c r="B21" s="243" t="s">
        <v>884</v>
      </c>
      <c r="C21" s="9">
        <v>494</v>
      </c>
      <c r="D21" s="9">
        <v>0</v>
      </c>
      <c r="E21" s="9">
        <v>0</v>
      </c>
      <c r="F21" s="58">
        <v>10</v>
      </c>
      <c r="G21" s="10">
        <f t="shared" si="0"/>
        <v>504</v>
      </c>
      <c r="H21" s="9">
        <v>494</v>
      </c>
      <c r="I21" s="9">
        <v>0</v>
      </c>
      <c r="J21" s="9">
        <v>0</v>
      </c>
      <c r="K21" s="9">
        <v>10</v>
      </c>
      <c r="L21" s="9">
        <f t="shared" si="1"/>
        <v>504</v>
      </c>
      <c r="M21" s="9">
        <f t="shared" si="2"/>
        <v>0</v>
      </c>
      <c r="N21" s="9"/>
    </row>
    <row r="22" spans="1:14" ht="17.25" customHeight="1">
      <c r="A22" s="8">
        <v>11</v>
      </c>
      <c r="B22" s="243" t="s">
        <v>885</v>
      </c>
      <c r="C22" s="9">
        <v>1896</v>
      </c>
      <c r="D22" s="9">
        <v>1</v>
      </c>
      <c r="E22" s="9">
        <v>0</v>
      </c>
      <c r="F22" s="58">
        <v>15</v>
      </c>
      <c r="G22" s="10">
        <f t="shared" si="0"/>
        <v>1912</v>
      </c>
      <c r="H22" s="9">
        <v>1896</v>
      </c>
      <c r="I22" s="9">
        <v>1</v>
      </c>
      <c r="J22" s="9">
        <v>0</v>
      </c>
      <c r="K22" s="9">
        <v>15</v>
      </c>
      <c r="L22" s="9">
        <f t="shared" si="1"/>
        <v>1912</v>
      </c>
      <c r="M22" s="9">
        <f t="shared" si="2"/>
        <v>0</v>
      </c>
      <c r="N22" s="9"/>
    </row>
    <row r="23" spans="1:14" ht="17.25" customHeight="1">
      <c r="A23" s="8">
        <v>12</v>
      </c>
      <c r="B23" s="243" t="s">
        <v>886</v>
      </c>
      <c r="C23" s="9">
        <v>2591</v>
      </c>
      <c r="D23" s="9">
        <v>26</v>
      </c>
      <c r="E23" s="9">
        <v>0</v>
      </c>
      <c r="F23" s="58">
        <v>10</v>
      </c>
      <c r="G23" s="10">
        <f t="shared" si="0"/>
        <v>2627</v>
      </c>
      <c r="H23" s="9">
        <v>2591</v>
      </c>
      <c r="I23" s="9">
        <v>26</v>
      </c>
      <c r="J23" s="9">
        <v>0</v>
      </c>
      <c r="K23" s="9">
        <v>10</v>
      </c>
      <c r="L23" s="9">
        <f t="shared" si="1"/>
        <v>2627</v>
      </c>
      <c r="M23" s="9">
        <f t="shared" si="2"/>
        <v>0</v>
      </c>
      <c r="N23" s="9"/>
    </row>
    <row r="24" spans="1:14" ht="17.25" customHeight="1">
      <c r="A24" s="8">
        <v>13</v>
      </c>
      <c r="B24" s="243" t="s">
        <v>887</v>
      </c>
      <c r="C24" s="9">
        <v>1391</v>
      </c>
      <c r="D24" s="9">
        <v>4</v>
      </c>
      <c r="E24" s="9">
        <v>0</v>
      </c>
      <c r="F24" s="58">
        <v>10</v>
      </c>
      <c r="G24" s="10">
        <f t="shared" si="0"/>
        <v>1405</v>
      </c>
      <c r="H24" s="9">
        <v>1391</v>
      </c>
      <c r="I24" s="9">
        <v>4</v>
      </c>
      <c r="J24" s="9">
        <v>0</v>
      </c>
      <c r="K24" s="9">
        <v>10</v>
      </c>
      <c r="L24" s="9">
        <f t="shared" si="1"/>
        <v>1405</v>
      </c>
      <c r="M24" s="9">
        <f t="shared" si="2"/>
        <v>0</v>
      </c>
      <c r="N24" s="9"/>
    </row>
    <row r="25" spans="1:14" ht="17.25" customHeight="1">
      <c r="A25" s="8">
        <v>14</v>
      </c>
      <c r="B25" s="243" t="s">
        <v>888</v>
      </c>
      <c r="C25" s="9">
        <v>779</v>
      </c>
      <c r="D25" s="9">
        <v>2</v>
      </c>
      <c r="E25" s="9">
        <v>0</v>
      </c>
      <c r="F25" s="58">
        <v>20</v>
      </c>
      <c r="G25" s="10">
        <f t="shared" si="0"/>
        <v>801</v>
      </c>
      <c r="H25" s="9">
        <v>779</v>
      </c>
      <c r="I25" s="9">
        <v>2</v>
      </c>
      <c r="J25" s="9">
        <v>0</v>
      </c>
      <c r="K25" s="9">
        <v>20</v>
      </c>
      <c r="L25" s="9">
        <f t="shared" si="1"/>
        <v>801</v>
      </c>
      <c r="M25" s="9">
        <f t="shared" si="2"/>
        <v>0</v>
      </c>
      <c r="N25" s="9"/>
    </row>
    <row r="26" spans="1:14" ht="17.25" customHeight="1">
      <c r="A26" s="8">
        <v>15</v>
      </c>
      <c r="B26" s="243" t="s">
        <v>889</v>
      </c>
      <c r="C26" s="9">
        <v>1436</v>
      </c>
      <c r="D26" s="9">
        <v>2</v>
      </c>
      <c r="E26" s="9">
        <v>0</v>
      </c>
      <c r="F26" s="58">
        <v>20</v>
      </c>
      <c r="G26" s="10">
        <f t="shared" si="0"/>
        <v>1458</v>
      </c>
      <c r="H26" s="9">
        <v>1436</v>
      </c>
      <c r="I26" s="9">
        <v>2</v>
      </c>
      <c r="J26" s="9">
        <v>0</v>
      </c>
      <c r="K26" s="9">
        <v>20</v>
      </c>
      <c r="L26" s="9">
        <f t="shared" si="1"/>
        <v>1458</v>
      </c>
      <c r="M26" s="9">
        <f t="shared" si="2"/>
        <v>0</v>
      </c>
      <c r="N26" s="9"/>
    </row>
    <row r="27" spans="1:14" ht="17.25" customHeight="1">
      <c r="A27" s="8">
        <v>16</v>
      </c>
      <c r="B27" s="243" t="s">
        <v>890</v>
      </c>
      <c r="C27" s="9">
        <v>2991</v>
      </c>
      <c r="D27" s="9">
        <v>3</v>
      </c>
      <c r="E27" s="9">
        <v>0</v>
      </c>
      <c r="F27" s="58">
        <v>0</v>
      </c>
      <c r="G27" s="10">
        <f t="shared" si="0"/>
        <v>2994</v>
      </c>
      <c r="H27" s="9">
        <v>2991</v>
      </c>
      <c r="I27" s="9">
        <v>3</v>
      </c>
      <c r="J27" s="9">
        <v>0</v>
      </c>
      <c r="K27" s="9">
        <v>0</v>
      </c>
      <c r="L27" s="9">
        <f t="shared" si="1"/>
        <v>2994</v>
      </c>
      <c r="M27" s="9">
        <f t="shared" si="2"/>
        <v>0</v>
      </c>
      <c r="N27" s="9"/>
    </row>
    <row r="28" spans="1:14" ht="17.25" customHeight="1">
      <c r="A28" s="8">
        <v>17</v>
      </c>
      <c r="B28" s="243" t="s">
        <v>891</v>
      </c>
      <c r="C28" s="9">
        <v>1360</v>
      </c>
      <c r="D28" s="9">
        <v>19</v>
      </c>
      <c r="E28" s="9">
        <v>0</v>
      </c>
      <c r="F28" s="58">
        <v>1</v>
      </c>
      <c r="G28" s="10">
        <f t="shared" si="0"/>
        <v>1380</v>
      </c>
      <c r="H28" s="9">
        <v>1360</v>
      </c>
      <c r="I28" s="9">
        <v>19</v>
      </c>
      <c r="J28" s="9">
        <v>0</v>
      </c>
      <c r="K28" s="9">
        <v>1</v>
      </c>
      <c r="L28" s="9">
        <f t="shared" si="1"/>
        <v>1380</v>
      </c>
      <c r="M28" s="9">
        <f t="shared" si="2"/>
        <v>0</v>
      </c>
      <c r="N28" s="9"/>
    </row>
    <row r="29" spans="1:14" ht="17.25" customHeight="1">
      <c r="A29" s="8">
        <v>18</v>
      </c>
      <c r="B29" s="243" t="s">
        <v>892</v>
      </c>
      <c r="C29" s="9">
        <v>1653</v>
      </c>
      <c r="D29" s="9">
        <v>2</v>
      </c>
      <c r="E29" s="9">
        <v>0</v>
      </c>
      <c r="F29" s="58">
        <v>25</v>
      </c>
      <c r="G29" s="10">
        <f t="shared" si="0"/>
        <v>1680</v>
      </c>
      <c r="H29" s="9">
        <v>1649</v>
      </c>
      <c r="I29" s="9">
        <v>2</v>
      </c>
      <c r="J29" s="9">
        <v>0</v>
      </c>
      <c r="K29" s="9">
        <v>25</v>
      </c>
      <c r="L29" s="9">
        <f t="shared" si="1"/>
        <v>1676</v>
      </c>
      <c r="M29" s="9">
        <f t="shared" si="2"/>
        <v>4</v>
      </c>
      <c r="N29" s="9"/>
    </row>
    <row r="30" spans="1:14" ht="17.25" customHeight="1">
      <c r="A30" s="8">
        <v>19</v>
      </c>
      <c r="B30" s="243" t="s">
        <v>893</v>
      </c>
      <c r="C30" s="9">
        <v>1227</v>
      </c>
      <c r="D30" s="9">
        <v>17</v>
      </c>
      <c r="E30" s="9">
        <v>0</v>
      </c>
      <c r="F30" s="58">
        <v>15</v>
      </c>
      <c r="G30" s="10">
        <f t="shared" si="0"/>
        <v>1259</v>
      </c>
      <c r="H30" s="9">
        <v>1227</v>
      </c>
      <c r="I30" s="9">
        <v>17</v>
      </c>
      <c r="J30" s="9">
        <v>0</v>
      </c>
      <c r="K30" s="9">
        <v>15</v>
      </c>
      <c r="L30" s="9">
        <f t="shared" si="1"/>
        <v>1259</v>
      </c>
      <c r="M30" s="9">
        <f t="shared" si="2"/>
        <v>0</v>
      </c>
      <c r="N30" s="9"/>
    </row>
    <row r="31" spans="1:14" ht="17.25" customHeight="1">
      <c r="A31" s="8">
        <v>20</v>
      </c>
      <c r="B31" s="243" t="s">
        <v>894</v>
      </c>
      <c r="C31" s="9">
        <v>537</v>
      </c>
      <c r="D31" s="9">
        <v>1</v>
      </c>
      <c r="E31" s="9">
        <v>0</v>
      </c>
      <c r="F31" s="58">
        <v>1</v>
      </c>
      <c r="G31" s="10">
        <f t="shared" si="0"/>
        <v>539</v>
      </c>
      <c r="H31" s="9">
        <v>537</v>
      </c>
      <c r="I31" s="9">
        <v>1</v>
      </c>
      <c r="J31" s="9">
        <v>0</v>
      </c>
      <c r="K31" s="9">
        <v>1</v>
      </c>
      <c r="L31" s="9">
        <f t="shared" si="1"/>
        <v>539</v>
      </c>
      <c r="M31" s="9">
        <f t="shared" si="2"/>
        <v>0</v>
      </c>
      <c r="N31" s="9"/>
    </row>
    <row r="32" spans="1:14" ht="17.25" customHeight="1">
      <c r="A32" s="8">
        <v>21</v>
      </c>
      <c r="B32" s="243" t="s">
        <v>895</v>
      </c>
      <c r="C32" s="9">
        <v>1117</v>
      </c>
      <c r="D32" s="9">
        <v>1</v>
      </c>
      <c r="E32" s="9">
        <v>0</v>
      </c>
      <c r="F32" s="58">
        <v>2</v>
      </c>
      <c r="G32" s="10">
        <f t="shared" si="0"/>
        <v>1120</v>
      </c>
      <c r="H32" s="9">
        <v>1117</v>
      </c>
      <c r="I32" s="9">
        <v>1</v>
      </c>
      <c r="J32" s="9">
        <v>0</v>
      </c>
      <c r="K32" s="9">
        <v>2</v>
      </c>
      <c r="L32" s="9">
        <f t="shared" si="1"/>
        <v>1120</v>
      </c>
      <c r="M32" s="9">
        <f t="shared" si="2"/>
        <v>0</v>
      </c>
      <c r="N32" s="9"/>
    </row>
    <row r="33" spans="1:14" ht="17.25" customHeight="1">
      <c r="A33" s="8">
        <v>22</v>
      </c>
      <c r="B33" s="243" t="s">
        <v>896</v>
      </c>
      <c r="C33" s="9">
        <v>1057</v>
      </c>
      <c r="D33" s="9">
        <v>6</v>
      </c>
      <c r="E33" s="9">
        <v>0</v>
      </c>
      <c r="F33" s="58">
        <v>15</v>
      </c>
      <c r="G33" s="10">
        <f t="shared" si="0"/>
        <v>1078</v>
      </c>
      <c r="H33" s="9">
        <v>1057</v>
      </c>
      <c r="I33" s="9">
        <v>6</v>
      </c>
      <c r="J33" s="9">
        <v>0</v>
      </c>
      <c r="K33" s="9">
        <v>15</v>
      </c>
      <c r="L33" s="9">
        <f t="shared" si="1"/>
        <v>1078</v>
      </c>
      <c r="M33" s="9">
        <f t="shared" si="2"/>
        <v>0</v>
      </c>
      <c r="N33" s="9"/>
    </row>
    <row r="34" spans="1:14" ht="17.25" customHeight="1">
      <c r="A34" s="8">
        <v>23</v>
      </c>
      <c r="B34" s="243" t="s">
        <v>897</v>
      </c>
      <c r="C34" s="9">
        <v>1595</v>
      </c>
      <c r="D34" s="9">
        <v>27</v>
      </c>
      <c r="E34" s="9">
        <v>0</v>
      </c>
      <c r="F34" s="58">
        <v>63</v>
      </c>
      <c r="G34" s="10">
        <f t="shared" si="0"/>
        <v>1685</v>
      </c>
      <c r="H34" s="9">
        <v>1595</v>
      </c>
      <c r="I34" s="9">
        <v>27</v>
      </c>
      <c r="J34" s="9">
        <v>0</v>
      </c>
      <c r="K34" s="9">
        <v>63</v>
      </c>
      <c r="L34" s="9">
        <f t="shared" si="1"/>
        <v>1685</v>
      </c>
      <c r="M34" s="9">
        <f t="shared" si="2"/>
        <v>0</v>
      </c>
      <c r="N34" s="9"/>
    </row>
    <row r="35" spans="1:14" ht="17.25" customHeight="1">
      <c r="A35" s="8">
        <v>24</v>
      </c>
      <c r="B35" s="243" t="s">
        <v>898</v>
      </c>
      <c r="C35" s="9">
        <v>1980</v>
      </c>
      <c r="D35" s="9">
        <v>7</v>
      </c>
      <c r="E35" s="9">
        <v>0</v>
      </c>
      <c r="F35" s="58">
        <v>0</v>
      </c>
      <c r="G35" s="10">
        <f t="shared" si="0"/>
        <v>1987</v>
      </c>
      <c r="H35" s="9">
        <v>1980</v>
      </c>
      <c r="I35" s="9">
        <v>7</v>
      </c>
      <c r="J35" s="9">
        <v>0</v>
      </c>
      <c r="K35" s="9">
        <v>0</v>
      </c>
      <c r="L35" s="9">
        <f t="shared" si="1"/>
        <v>1987</v>
      </c>
      <c r="M35" s="9">
        <f t="shared" si="2"/>
        <v>0</v>
      </c>
      <c r="N35" s="9"/>
    </row>
    <row r="36" spans="1:14" ht="17.25" customHeight="1">
      <c r="A36" s="8">
        <v>25</v>
      </c>
      <c r="B36" s="243" t="s">
        <v>899</v>
      </c>
      <c r="C36" s="9">
        <v>1296</v>
      </c>
      <c r="D36" s="9">
        <v>8</v>
      </c>
      <c r="E36" s="9">
        <v>0</v>
      </c>
      <c r="F36" s="58">
        <v>3</v>
      </c>
      <c r="G36" s="10">
        <f t="shared" si="0"/>
        <v>1307</v>
      </c>
      <c r="H36" s="9">
        <v>1296</v>
      </c>
      <c r="I36" s="9">
        <v>8</v>
      </c>
      <c r="J36" s="9">
        <v>0</v>
      </c>
      <c r="K36" s="9">
        <v>3</v>
      </c>
      <c r="L36" s="9">
        <f t="shared" si="1"/>
        <v>1307</v>
      </c>
      <c r="M36" s="9">
        <f t="shared" si="2"/>
        <v>0</v>
      </c>
      <c r="N36" s="9"/>
    </row>
    <row r="37" spans="1:14" ht="17.25" customHeight="1">
      <c r="A37" s="8">
        <v>26</v>
      </c>
      <c r="B37" s="243" t="s">
        <v>900</v>
      </c>
      <c r="C37" s="9">
        <v>1071</v>
      </c>
      <c r="D37" s="9">
        <v>13</v>
      </c>
      <c r="E37" s="9">
        <v>0</v>
      </c>
      <c r="F37" s="58">
        <v>11</v>
      </c>
      <c r="G37" s="10">
        <f t="shared" si="0"/>
        <v>1095</v>
      </c>
      <c r="H37" s="9">
        <v>1071</v>
      </c>
      <c r="I37" s="9">
        <v>13</v>
      </c>
      <c r="J37" s="9">
        <v>0</v>
      </c>
      <c r="K37" s="9">
        <v>11</v>
      </c>
      <c r="L37" s="9">
        <f t="shared" si="1"/>
        <v>1095</v>
      </c>
      <c r="M37" s="9">
        <f t="shared" si="2"/>
        <v>0</v>
      </c>
      <c r="N37" s="9"/>
    </row>
    <row r="38" spans="1:14" ht="17.25" customHeight="1">
      <c r="A38" s="8">
        <v>27</v>
      </c>
      <c r="B38" s="243" t="s">
        <v>901</v>
      </c>
      <c r="C38" s="9">
        <v>2464</v>
      </c>
      <c r="D38" s="9">
        <v>3</v>
      </c>
      <c r="E38" s="9">
        <v>0</v>
      </c>
      <c r="F38" s="58">
        <v>3</v>
      </c>
      <c r="G38" s="10">
        <f t="shared" si="0"/>
        <v>2470</v>
      </c>
      <c r="H38" s="9">
        <v>2457</v>
      </c>
      <c r="I38" s="9">
        <v>3</v>
      </c>
      <c r="J38" s="9">
        <v>0</v>
      </c>
      <c r="K38" s="9">
        <v>3</v>
      </c>
      <c r="L38" s="9">
        <f t="shared" si="1"/>
        <v>2463</v>
      </c>
      <c r="M38" s="9">
        <f t="shared" si="2"/>
        <v>7</v>
      </c>
      <c r="N38" s="9"/>
    </row>
    <row r="39" spans="1:14" ht="17.25" customHeight="1">
      <c r="A39" s="8">
        <v>28</v>
      </c>
      <c r="B39" s="243" t="s">
        <v>902</v>
      </c>
      <c r="C39" s="9">
        <v>2077</v>
      </c>
      <c r="D39" s="9">
        <v>14</v>
      </c>
      <c r="E39" s="9">
        <v>0</v>
      </c>
      <c r="F39" s="58">
        <v>0</v>
      </c>
      <c r="G39" s="10">
        <f t="shared" si="0"/>
        <v>2091</v>
      </c>
      <c r="H39" s="9">
        <v>2068</v>
      </c>
      <c r="I39" s="9">
        <v>14</v>
      </c>
      <c r="J39" s="9">
        <v>0</v>
      </c>
      <c r="K39" s="9">
        <v>0</v>
      </c>
      <c r="L39" s="9">
        <f t="shared" si="1"/>
        <v>2082</v>
      </c>
      <c r="M39" s="9">
        <f t="shared" si="2"/>
        <v>9</v>
      </c>
      <c r="N39" s="9"/>
    </row>
    <row r="40" spans="1:14" ht="17.25" customHeight="1">
      <c r="A40" s="8">
        <v>29</v>
      </c>
      <c r="B40" s="243" t="s">
        <v>903</v>
      </c>
      <c r="C40" s="9">
        <v>1266</v>
      </c>
      <c r="D40" s="9">
        <v>1</v>
      </c>
      <c r="E40" s="9">
        <v>0</v>
      </c>
      <c r="F40" s="58">
        <v>0</v>
      </c>
      <c r="G40" s="10">
        <f t="shared" si="0"/>
        <v>1267</v>
      </c>
      <c r="H40" s="9">
        <v>1266</v>
      </c>
      <c r="I40" s="9">
        <v>1</v>
      </c>
      <c r="J40" s="9">
        <v>0</v>
      </c>
      <c r="K40" s="9">
        <v>0</v>
      </c>
      <c r="L40" s="9">
        <f t="shared" si="1"/>
        <v>1267</v>
      </c>
      <c r="M40" s="9">
        <f t="shared" si="2"/>
        <v>0</v>
      </c>
      <c r="N40" s="9"/>
    </row>
    <row r="41" spans="1:14" ht="17.25" customHeight="1">
      <c r="A41" s="8">
        <v>30</v>
      </c>
      <c r="B41" s="243" t="s">
        <v>904</v>
      </c>
      <c r="C41" s="9">
        <v>1800</v>
      </c>
      <c r="D41" s="9">
        <v>133</v>
      </c>
      <c r="E41" s="9">
        <v>0</v>
      </c>
      <c r="F41" s="58">
        <v>72</v>
      </c>
      <c r="G41" s="10">
        <f t="shared" si="0"/>
        <v>2005</v>
      </c>
      <c r="H41" s="9">
        <v>1801</v>
      </c>
      <c r="I41" s="9">
        <v>132</v>
      </c>
      <c r="J41" s="9">
        <v>0</v>
      </c>
      <c r="K41" s="9">
        <v>72</v>
      </c>
      <c r="L41" s="9">
        <f t="shared" si="1"/>
        <v>2005</v>
      </c>
      <c r="M41" s="9">
        <f t="shared" si="2"/>
        <v>0</v>
      </c>
      <c r="N41" s="9"/>
    </row>
    <row r="42" spans="1:14" ht="17.25" customHeight="1">
      <c r="A42" s="8">
        <v>31</v>
      </c>
      <c r="B42" s="243" t="s">
        <v>905</v>
      </c>
      <c r="C42" s="9">
        <v>1213</v>
      </c>
      <c r="D42" s="9">
        <v>0</v>
      </c>
      <c r="E42" s="9">
        <v>0</v>
      </c>
      <c r="F42" s="58">
        <v>1</v>
      </c>
      <c r="G42" s="10">
        <f t="shared" si="0"/>
        <v>1214</v>
      </c>
      <c r="H42" s="9">
        <v>1213</v>
      </c>
      <c r="I42" s="9">
        <v>0</v>
      </c>
      <c r="J42" s="9">
        <v>0</v>
      </c>
      <c r="K42" s="9">
        <v>1</v>
      </c>
      <c r="L42" s="9">
        <f t="shared" si="1"/>
        <v>1214</v>
      </c>
      <c r="M42" s="9">
        <f t="shared" si="2"/>
        <v>0</v>
      </c>
      <c r="N42" s="9"/>
    </row>
    <row r="43" spans="1:14" ht="17.25" customHeight="1">
      <c r="A43" s="8">
        <v>32</v>
      </c>
      <c r="B43" s="243" t="s">
        <v>906</v>
      </c>
      <c r="C43" s="9">
        <v>870</v>
      </c>
      <c r="D43" s="9">
        <v>7</v>
      </c>
      <c r="E43" s="9">
        <v>0</v>
      </c>
      <c r="F43" s="58">
        <v>7</v>
      </c>
      <c r="G43" s="10">
        <f t="shared" si="0"/>
        <v>884</v>
      </c>
      <c r="H43" s="9">
        <v>870</v>
      </c>
      <c r="I43" s="9">
        <v>7</v>
      </c>
      <c r="J43" s="9">
        <v>0</v>
      </c>
      <c r="K43" s="9">
        <v>7</v>
      </c>
      <c r="L43" s="9">
        <f t="shared" si="1"/>
        <v>884</v>
      </c>
      <c r="M43" s="9">
        <f t="shared" si="2"/>
        <v>0</v>
      </c>
      <c r="N43" s="9"/>
    </row>
    <row r="44" spans="1:14" ht="17.25" customHeight="1">
      <c r="A44" s="8">
        <v>33</v>
      </c>
      <c r="B44" s="243" t="s">
        <v>907</v>
      </c>
      <c r="C44" s="9">
        <v>1605</v>
      </c>
      <c r="D44" s="9">
        <v>0</v>
      </c>
      <c r="E44" s="9">
        <v>0</v>
      </c>
      <c r="F44" s="58">
        <v>0</v>
      </c>
      <c r="G44" s="10">
        <f t="shared" si="0"/>
        <v>1605</v>
      </c>
      <c r="H44" s="9">
        <v>1605</v>
      </c>
      <c r="I44" s="9">
        <v>0</v>
      </c>
      <c r="J44" s="9">
        <v>0</v>
      </c>
      <c r="K44" s="9">
        <v>0</v>
      </c>
      <c r="L44" s="9">
        <f t="shared" si="1"/>
        <v>1605</v>
      </c>
      <c r="M44" s="9">
        <f t="shared" si="2"/>
        <v>0</v>
      </c>
      <c r="N44" s="9"/>
    </row>
    <row r="45" spans="1:14" ht="17.25" customHeight="1">
      <c r="A45" s="8">
        <v>34</v>
      </c>
      <c r="B45" s="243" t="s">
        <v>908</v>
      </c>
      <c r="C45" s="9">
        <v>1851</v>
      </c>
      <c r="D45" s="9">
        <v>0</v>
      </c>
      <c r="E45" s="9">
        <v>0</v>
      </c>
      <c r="F45" s="58">
        <v>17</v>
      </c>
      <c r="G45" s="10">
        <f t="shared" si="0"/>
        <v>1868</v>
      </c>
      <c r="H45" s="9">
        <v>1851</v>
      </c>
      <c r="I45" s="9">
        <v>0</v>
      </c>
      <c r="J45" s="9">
        <v>0</v>
      </c>
      <c r="K45" s="9">
        <v>17</v>
      </c>
      <c r="L45" s="9">
        <f t="shared" si="1"/>
        <v>1868</v>
      </c>
      <c r="M45" s="9">
        <f t="shared" si="2"/>
        <v>0</v>
      </c>
      <c r="N45" s="9"/>
    </row>
    <row r="46" spans="1:14" ht="17.25" customHeight="1">
      <c r="A46" s="8">
        <v>35</v>
      </c>
      <c r="B46" s="243" t="s">
        <v>909</v>
      </c>
      <c r="C46" s="9">
        <v>1902</v>
      </c>
      <c r="D46" s="9">
        <v>4</v>
      </c>
      <c r="E46" s="9">
        <v>0</v>
      </c>
      <c r="F46" s="58">
        <v>23</v>
      </c>
      <c r="G46" s="10">
        <f t="shared" si="0"/>
        <v>1929</v>
      </c>
      <c r="H46" s="9">
        <v>1902</v>
      </c>
      <c r="I46" s="9">
        <v>4</v>
      </c>
      <c r="J46" s="9">
        <v>0</v>
      </c>
      <c r="K46" s="9">
        <v>23</v>
      </c>
      <c r="L46" s="9">
        <f t="shared" si="1"/>
        <v>1929</v>
      </c>
      <c r="M46" s="9">
        <f t="shared" si="2"/>
        <v>0</v>
      </c>
      <c r="N46" s="9"/>
    </row>
    <row r="47" spans="1:14" ht="17.25" customHeight="1">
      <c r="A47" s="8">
        <v>36</v>
      </c>
      <c r="B47" s="243" t="s">
        <v>910</v>
      </c>
      <c r="C47" s="9">
        <v>1587</v>
      </c>
      <c r="D47" s="9">
        <v>4</v>
      </c>
      <c r="E47" s="9">
        <v>0</v>
      </c>
      <c r="F47" s="58">
        <v>5</v>
      </c>
      <c r="G47" s="10">
        <f t="shared" si="0"/>
        <v>1596</v>
      </c>
      <c r="H47" s="9">
        <v>1587</v>
      </c>
      <c r="I47" s="9">
        <v>4</v>
      </c>
      <c r="J47" s="9">
        <v>0</v>
      </c>
      <c r="K47" s="9">
        <v>5</v>
      </c>
      <c r="L47" s="9">
        <f t="shared" si="1"/>
        <v>1596</v>
      </c>
      <c r="M47" s="9">
        <f t="shared" si="2"/>
        <v>0</v>
      </c>
      <c r="N47" s="9"/>
    </row>
    <row r="48" spans="1:14" ht="17.25" customHeight="1">
      <c r="A48" s="8">
        <v>37</v>
      </c>
      <c r="B48" s="243" t="s">
        <v>911</v>
      </c>
      <c r="C48" s="9">
        <v>2850</v>
      </c>
      <c r="D48" s="9">
        <v>11</v>
      </c>
      <c r="E48" s="9">
        <v>0</v>
      </c>
      <c r="F48" s="58">
        <v>55</v>
      </c>
      <c r="G48" s="10">
        <f t="shared" si="0"/>
        <v>2916</v>
      </c>
      <c r="H48" s="9">
        <v>2850</v>
      </c>
      <c r="I48" s="9">
        <v>11</v>
      </c>
      <c r="J48" s="9">
        <v>0</v>
      </c>
      <c r="K48" s="9">
        <v>55</v>
      </c>
      <c r="L48" s="9">
        <f t="shared" si="1"/>
        <v>2916</v>
      </c>
      <c r="M48" s="9">
        <f t="shared" si="2"/>
        <v>0</v>
      </c>
      <c r="N48" s="9"/>
    </row>
    <row r="49" spans="1:14" ht="17.25" customHeight="1">
      <c r="A49" s="8">
        <v>38</v>
      </c>
      <c r="B49" s="243" t="s">
        <v>912</v>
      </c>
      <c r="C49" s="9">
        <v>2165</v>
      </c>
      <c r="D49" s="9">
        <v>16</v>
      </c>
      <c r="E49" s="9">
        <v>0</v>
      </c>
      <c r="F49" s="58">
        <v>17</v>
      </c>
      <c r="G49" s="10">
        <f t="shared" si="0"/>
        <v>2198</v>
      </c>
      <c r="H49" s="9">
        <v>2165</v>
      </c>
      <c r="I49" s="9">
        <v>16</v>
      </c>
      <c r="J49" s="9">
        <v>0</v>
      </c>
      <c r="K49" s="9">
        <v>17</v>
      </c>
      <c r="L49" s="9">
        <f t="shared" si="1"/>
        <v>2198</v>
      </c>
      <c r="M49" s="9">
        <f t="shared" si="2"/>
        <v>0</v>
      </c>
      <c r="N49" s="9"/>
    </row>
    <row r="50" spans="1:14" ht="17.25" customHeight="1">
      <c r="A50" s="8">
        <v>39</v>
      </c>
      <c r="B50" s="243" t="s">
        <v>913</v>
      </c>
      <c r="C50" s="9">
        <v>2641</v>
      </c>
      <c r="D50" s="9">
        <v>9</v>
      </c>
      <c r="E50" s="9">
        <v>0</v>
      </c>
      <c r="F50" s="58">
        <v>34</v>
      </c>
      <c r="G50" s="10">
        <f t="shared" si="0"/>
        <v>2684</v>
      </c>
      <c r="H50" s="9">
        <v>2622</v>
      </c>
      <c r="I50" s="9">
        <v>9</v>
      </c>
      <c r="J50" s="9">
        <v>0</v>
      </c>
      <c r="K50" s="9">
        <v>32</v>
      </c>
      <c r="L50" s="9">
        <f t="shared" si="1"/>
        <v>2663</v>
      </c>
      <c r="M50" s="9">
        <f t="shared" si="2"/>
        <v>21</v>
      </c>
      <c r="N50" s="9"/>
    </row>
    <row r="51" spans="1:14" ht="17.25" customHeight="1">
      <c r="A51" s="8">
        <v>40</v>
      </c>
      <c r="B51" s="243" t="s">
        <v>914</v>
      </c>
      <c r="C51" s="9">
        <v>1343</v>
      </c>
      <c r="D51" s="9">
        <v>2</v>
      </c>
      <c r="E51" s="9">
        <v>0</v>
      </c>
      <c r="F51" s="58">
        <v>43</v>
      </c>
      <c r="G51" s="10">
        <f t="shared" si="0"/>
        <v>1388</v>
      </c>
      <c r="H51" s="9">
        <v>1343</v>
      </c>
      <c r="I51" s="9">
        <v>2</v>
      </c>
      <c r="J51" s="9">
        <v>0</v>
      </c>
      <c r="K51" s="9">
        <v>43</v>
      </c>
      <c r="L51" s="9">
        <f t="shared" si="1"/>
        <v>1388</v>
      </c>
      <c r="M51" s="9">
        <f t="shared" si="2"/>
        <v>0</v>
      </c>
      <c r="N51" s="9"/>
    </row>
    <row r="52" spans="1:14" ht="17.25" customHeight="1">
      <c r="A52" s="8">
        <v>41</v>
      </c>
      <c r="B52" s="243" t="s">
        <v>915</v>
      </c>
      <c r="C52" s="9">
        <v>2124</v>
      </c>
      <c r="D52" s="9">
        <v>5</v>
      </c>
      <c r="E52" s="9">
        <v>0</v>
      </c>
      <c r="F52" s="58">
        <v>13</v>
      </c>
      <c r="G52" s="10">
        <f t="shared" si="0"/>
        <v>2142</v>
      </c>
      <c r="H52" s="9">
        <v>2124</v>
      </c>
      <c r="I52" s="9">
        <v>5</v>
      </c>
      <c r="J52" s="9">
        <v>0</v>
      </c>
      <c r="K52" s="9">
        <v>13</v>
      </c>
      <c r="L52" s="9">
        <f t="shared" si="1"/>
        <v>2142</v>
      </c>
      <c r="M52" s="9">
        <f t="shared" si="2"/>
        <v>0</v>
      </c>
      <c r="N52" s="9"/>
    </row>
    <row r="53" spans="1:14" ht="17.25" customHeight="1">
      <c r="A53" s="8">
        <v>42</v>
      </c>
      <c r="B53" s="243" t="s">
        <v>916</v>
      </c>
      <c r="C53" s="9">
        <v>1624</v>
      </c>
      <c r="D53" s="9">
        <v>0</v>
      </c>
      <c r="E53" s="9">
        <v>0</v>
      </c>
      <c r="F53" s="58">
        <v>0</v>
      </c>
      <c r="G53" s="10">
        <f t="shared" si="0"/>
        <v>1624</v>
      </c>
      <c r="H53" s="9">
        <v>1624</v>
      </c>
      <c r="I53" s="9">
        <v>0</v>
      </c>
      <c r="J53" s="9">
        <v>0</v>
      </c>
      <c r="K53" s="9">
        <v>0</v>
      </c>
      <c r="L53" s="9">
        <f t="shared" si="1"/>
        <v>1624</v>
      </c>
      <c r="M53" s="9">
        <f t="shared" si="2"/>
        <v>0</v>
      </c>
      <c r="N53" s="9"/>
    </row>
    <row r="54" spans="1:14" ht="17.25" customHeight="1">
      <c r="A54" s="8">
        <v>43</v>
      </c>
      <c r="B54" s="243" t="s">
        <v>917</v>
      </c>
      <c r="C54" s="9">
        <v>814</v>
      </c>
      <c r="D54" s="9">
        <v>0</v>
      </c>
      <c r="E54" s="9">
        <v>0</v>
      </c>
      <c r="F54" s="58">
        <v>13</v>
      </c>
      <c r="G54" s="10">
        <f t="shared" si="0"/>
        <v>827</v>
      </c>
      <c r="H54" s="9">
        <v>814</v>
      </c>
      <c r="I54" s="9">
        <v>0</v>
      </c>
      <c r="J54" s="9">
        <v>0</v>
      </c>
      <c r="K54" s="9">
        <v>13</v>
      </c>
      <c r="L54" s="9">
        <f t="shared" si="1"/>
        <v>827</v>
      </c>
      <c r="M54" s="9">
        <f t="shared" si="2"/>
        <v>0</v>
      </c>
      <c r="N54" s="9"/>
    </row>
    <row r="55" spans="1:14" ht="17.25" customHeight="1">
      <c r="A55" s="8">
        <v>44</v>
      </c>
      <c r="B55" s="243" t="s">
        <v>918</v>
      </c>
      <c r="C55" s="9">
        <v>860</v>
      </c>
      <c r="D55" s="9">
        <v>9</v>
      </c>
      <c r="E55" s="9">
        <v>0</v>
      </c>
      <c r="F55" s="58">
        <v>68</v>
      </c>
      <c r="G55" s="10">
        <f t="shared" si="0"/>
        <v>937</v>
      </c>
      <c r="H55" s="9">
        <v>860</v>
      </c>
      <c r="I55" s="9">
        <v>9</v>
      </c>
      <c r="J55" s="9">
        <v>0</v>
      </c>
      <c r="K55" s="9">
        <v>64</v>
      </c>
      <c r="L55" s="9">
        <f t="shared" si="1"/>
        <v>933</v>
      </c>
      <c r="M55" s="9">
        <f t="shared" si="2"/>
        <v>4</v>
      </c>
      <c r="N55" s="9"/>
    </row>
    <row r="56" spans="1:14" ht="17.25" customHeight="1">
      <c r="A56" s="8">
        <v>45</v>
      </c>
      <c r="B56" s="243" t="s">
        <v>919</v>
      </c>
      <c r="C56" s="9">
        <v>2222</v>
      </c>
      <c r="D56" s="9">
        <v>29</v>
      </c>
      <c r="E56" s="9">
        <v>0</v>
      </c>
      <c r="F56" s="58">
        <v>10</v>
      </c>
      <c r="G56" s="10">
        <f t="shared" si="0"/>
        <v>2261</v>
      </c>
      <c r="H56" s="9">
        <v>2222</v>
      </c>
      <c r="I56" s="9">
        <v>29</v>
      </c>
      <c r="J56" s="9">
        <v>0</v>
      </c>
      <c r="K56" s="9">
        <v>10</v>
      </c>
      <c r="L56" s="9">
        <f t="shared" si="1"/>
        <v>2261</v>
      </c>
      <c r="M56" s="9">
        <f t="shared" si="2"/>
        <v>0</v>
      </c>
      <c r="N56" s="9"/>
    </row>
    <row r="57" spans="1:14" ht="17.25" customHeight="1">
      <c r="A57" s="8">
        <v>46</v>
      </c>
      <c r="B57" s="243" t="s">
        <v>920</v>
      </c>
      <c r="C57" s="9">
        <v>1651</v>
      </c>
      <c r="D57" s="9">
        <v>0</v>
      </c>
      <c r="E57" s="9">
        <v>0</v>
      </c>
      <c r="F57" s="58">
        <v>0</v>
      </c>
      <c r="G57" s="10">
        <f t="shared" si="0"/>
        <v>1651</v>
      </c>
      <c r="H57" s="9">
        <v>1637</v>
      </c>
      <c r="I57" s="9">
        <v>0</v>
      </c>
      <c r="J57" s="9">
        <v>0</v>
      </c>
      <c r="K57" s="9">
        <v>0</v>
      </c>
      <c r="L57" s="9">
        <f t="shared" si="1"/>
        <v>1637</v>
      </c>
      <c r="M57" s="9">
        <f t="shared" si="2"/>
        <v>14</v>
      </c>
      <c r="N57" s="9"/>
    </row>
    <row r="58" spans="1:14" ht="17.25" customHeight="1">
      <c r="A58" s="8">
        <v>47</v>
      </c>
      <c r="B58" s="243" t="s">
        <v>921</v>
      </c>
      <c r="C58" s="9">
        <v>1506</v>
      </c>
      <c r="D58" s="9">
        <v>1</v>
      </c>
      <c r="E58" s="9">
        <v>0</v>
      </c>
      <c r="F58" s="58">
        <v>9</v>
      </c>
      <c r="G58" s="10">
        <f t="shared" si="0"/>
        <v>1516</v>
      </c>
      <c r="H58" s="9">
        <v>1506</v>
      </c>
      <c r="I58" s="9">
        <v>1</v>
      </c>
      <c r="J58" s="9">
        <v>0</v>
      </c>
      <c r="K58" s="9">
        <v>9</v>
      </c>
      <c r="L58" s="9">
        <f t="shared" si="1"/>
        <v>1516</v>
      </c>
      <c r="M58" s="9">
        <f t="shared" si="2"/>
        <v>0</v>
      </c>
      <c r="N58" s="9"/>
    </row>
    <row r="59" spans="1:14" ht="17.25" customHeight="1">
      <c r="A59" s="8">
        <v>48</v>
      </c>
      <c r="B59" s="243" t="s">
        <v>922</v>
      </c>
      <c r="C59" s="9">
        <v>1697</v>
      </c>
      <c r="D59" s="9">
        <v>0</v>
      </c>
      <c r="E59" s="9">
        <v>0</v>
      </c>
      <c r="F59" s="58">
        <v>15</v>
      </c>
      <c r="G59" s="10">
        <f t="shared" si="0"/>
        <v>1712</v>
      </c>
      <c r="H59" s="9">
        <v>1697</v>
      </c>
      <c r="I59" s="9">
        <v>0</v>
      </c>
      <c r="J59" s="9">
        <v>0</v>
      </c>
      <c r="K59" s="9">
        <v>15</v>
      </c>
      <c r="L59" s="9">
        <f t="shared" si="1"/>
        <v>1712</v>
      </c>
      <c r="M59" s="9">
        <f t="shared" si="2"/>
        <v>0</v>
      </c>
      <c r="N59" s="9"/>
    </row>
    <row r="60" spans="1:14" ht="17.25" customHeight="1">
      <c r="A60" s="8">
        <v>49</v>
      </c>
      <c r="B60" s="243" t="s">
        <v>923</v>
      </c>
      <c r="C60" s="9">
        <v>1411</v>
      </c>
      <c r="D60" s="9">
        <v>16</v>
      </c>
      <c r="E60" s="9">
        <v>0</v>
      </c>
      <c r="F60" s="58">
        <v>4</v>
      </c>
      <c r="G60" s="10">
        <f t="shared" si="0"/>
        <v>1431</v>
      </c>
      <c r="H60" s="9">
        <v>1411</v>
      </c>
      <c r="I60" s="9">
        <v>16</v>
      </c>
      <c r="J60" s="9">
        <v>0</v>
      </c>
      <c r="K60" s="9">
        <v>4</v>
      </c>
      <c r="L60" s="9">
        <f t="shared" si="1"/>
        <v>1431</v>
      </c>
      <c r="M60" s="9">
        <f t="shared" si="2"/>
        <v>0</v>
      </c>
      <c r="N60" s="9"/>
    </row>
    <row r="61" spans="1:14" ht="17.25" customHeight="1">
      <c r="A61" s="8">
        <v>50</v>
      </c>
      <c r="B61" s="243" t="s">
        <v>924</v>
      </c>
      <c r="C61" s="9">
        <v>798</v>
      </c>
      <c r="D61" s="9">
        <v>0</v>
      </c>
      <c r="E61" s="9">
        <v>0</v>
      </c>
      <c r="F61" s="58">
        <v>0</v>
      </c>
      <c r="G61" s="10">
        <f t="shared" si="0"/>
        <v>798</v>
      </c>
      <c r="H61" s="9">
        <v>797</v>
      </c>
      <c r="I61" s="9">
        <v>0</v>
      </c>
      <c r="J61" s="9">
        <v>0</v>
      </c>
      <c r="K61" s="9">
        <v>0</v>
      </c>
      <c r="L61" s="9">
        <f t="shared" si="1"/>
        <v>797</v>
      </c>
      <c r="M61" s="9">
        <f t="shared" si="2"/>
        <v>1</v>
      </c>
      <c r="N61" s="9"/>
    </row>
    <row r="62" spans="1:14" ht="17.25" customHeight="1">
      <c r="A62" s="8">
        <v>51</v>
      </c>
      <c r="B62" s="243" t="s">
        <v>925</v>
      </c>
      <c r="C62" s="9">
        <v>1853</v>
      </c>
      <c r="D62" s="9">
        <v>2</v>
      </c>
      <c r="E62" s="9">
        <v>0</v>
      </c>
      <c r="F62" s="58">
        <v>63</v>
      </c>
      <c r="G62" s="10">
        <f t="shared" si="0"/>
        <v>1918</v>
      </c>
      <c r="H62" s="9">
        <v>1853</v>
      </c>
      <c r="I62" s="9">
        <v>2</v>
      </c>
      <c r="J62" s="9">
        <v>0</v>
      </c>
      <c r="K62" s="9">
        <v>63</v>
      </c>
      <c r="L62" s="9">
        <f t="shared" si="1"/>
        <v>1918</v>
      </c>
      <c r="M62" s="9">
        <f t="shared" si="2"/>
        <v>0</v>
      </c>
      <c r="N62" s="9"/>
    </row>
    <row r="63" spans="1:14">
      <c r="A63" s="3" t="s">
        <v>19</v>
      </c>
      <c r="B63" s="9"/>
      <c r="C63" s="26">
        <f>SUM(C12:C62)</f>
        <v>80273</v>
      </c>
      <c r="D63" s="26">
        <f t="shared" ref="D63:F63" si="3">SUM(D12:D62)</f>
        <v>454</v>
      </c>
      <c r="E63" s="26">
        <f t="shared" si="3"/>
        <v>0</v>
      </c>
      <c r="F63" s="26">
        <f t="shared" si="3"/>
        <v>1116</v>
      </c>
      <c r="G63" s="272">
        <f t="shared" si="0"/>
        <v>81843</v>
      </c>
      <c r="H63" s="26">
        <f>SUM(H12:H62)</f>
        <v>80163</v>
      </c>
      <c r="I63" s="26">
        <f t="shared" ref="I63:K63" si="4">SUM(I12:I62)</f>
        <v>449</v>
      </c>
      <c r="J63" s="26">
        <f t="shared" si="4"/>
        <v>0</v>
      </c>
      <c r="K63" s="26">
        <f t="shared" si="4"/>
        <v>1103</v>
      </c>
      <c r="L63" s="26">
        <f t="shared" si="1"/>
        <v>81715</v>
      </c>
      <c r="M63" s="26">
        <f t="shared" si="2"/>
        <v>128</v>
      </c>
      <c r="N63" s="9"/>
    </row>
    <row r="64" spans="1:14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>
      <c r="A65" s="11" t="s">
        <v>8</v>
      </c>
      <c r="G65" s="273"/>
    </row>
    <row r="66" spans="1:14">
      <c r="A66" t="s">
        <v>9</v>
      </c>
    </row>
    <row r="67" spans="1:14">
      <c r="A67" t="s">
        <v>10</v>
      </c>
      <c r="J67" s="12" t="s">
        <v>11</v>
      </c>
      <c r="K67" s="12"/>
      <c r="L67" s="12" t="s">
        <v>11</v>
      </c>
    </row>
    <row r="68" spans="1:14">
      <c r="A68" s="16" t="s">
        <v>430</v>
      </c>
      <c r="J68" s="12"/>
      <c r="K68" s="12"/>
      <c r="L68" s="12"/>
    </row>
    <row r="69" spans="1:14">
      <c r="C69" s="16" t="s">
        <v>431</v>
      </c>
      <c r="E69" s="13"/>
      <c r="F69" s="13"/>
      <c r="G69" s="13"/>
      <c r="H69" s="13"/>
      <c r="I69" s="13"/>
      <c r="J69" s="13"/>
      <c r="K69" s="13"/>
      <c r="L69" s="13"/>
      <c r="M69" s="13"/>
    </row>
    <row r="70" spans="1:14">
      <c r="C70" s="16"/>
      <c r="E70" s="13"/>
      <c r="F70" s="13"/>
      <c r="G70" s="13"/>
      <c r="H70" s="13"/>
      <c r="I70" s="13"/>
      <c r="J70" s="13"/>
      <c r="K70" s="13"/>
      <c r="L70" s="13"/>
      <c r="M70" s="13"/>
    </row>
    <row r="71" spans="1:14" ht="15.6" customHeight="1">
      <c r="A71" s="14" t="s">
        <v>12</v>
      </c>
      <c r="B71" s="14"/>
      <c r="C71" s="14"/>
      <c r="D71" s="14"/>
      <c r="E71" s="14"/>
      <c r="F71" s="14"/>
      <c r="G71" s="14"/>
      <c r="J71" s="15"/>
      <c r="K71" s="1089"/>
      <c r="L71" s="1090"/>
      <c r="M71" s="1092" t="s">
        <v>13</v>
      </c>
      <c r="N71" s="1092"/>
    </row>
    <row r="72" spans="1:14" ht="15.6" customHeight="1">
      <c r="A72" s="1089" t="s">
        <v>14</v>
      </c>
      <c r="B72" s="1089"/>
      <c r="C72" s="1089"/>
      <c r="D72" s="1089"/>
      <c r="E72" s="1089"/>
      <c r="F72" s="1089"/>
      <c r="G72" s="1089"/>
      <c r="H72" s="1089"/>
      <c r="I72" s="1089"/>
      <c r="J72" s="1089"/>
      <c r="K72" s="1089"/>
      <c r="L72" s="1089"/>
      <c r="M72" s="1089"/>
      <c r="N72" s="1089"/>
    </row>
    <row r="73" spans="1:14" ht="15.75">
      <c r="A73" s="1089" t="s">
        <v>15</v>
      </c>
      <c r="B73" s="1089"/>
      <c r="C73" s="1089"/>
      <c r="D73" s="1089"/>
      <c r="E73" s="1089"/>
      <c r="F73" s="1089"/>
      <c r="G73" s="1089"/>
      <c r="H73" s="1089"/>
      <c r="I73" s="1089"/>
      <c r="J73" s="1089"/>
      <c r="K73" s="1089"/>
      <c r="L73" s="1089"/>
      <c r="M73" s="1089"/>
      <c r="N73" s="1089"/>
    </row>
    <row r="74" spans="1:14">
      <c r="K74" s="989" t="s">
        <v>85</v>
      </c>
      <c r="L74" s="989"/>
      <c r="M74" s="989"/>
      <c r="N74" s="989"/>
    </row>
    <row r="75" spans="1:14">
      <c r="A75" s="1088"/>
      <c r="B75" s="1088"/>
      <c r="C75" s="1088"/>
      <c r="D75" s="1088"/>
      <c r="E75" s="1088"/>
      <c r="F75" s="1088"/>
      <c r="G75" s="1088"/>
      <c r="H75" s="1088"/>
      <c r="I75" s="1088"/>
      <c r="J75" s="1088"/>
      <c r="K75" s="1088"/>
      <c r="L75" s="1088"/>
      <c r="M75" s="1088"/>
    </row>
  </sheetData>
  <mergeCells count="19">
    <mergeCell ref="A75:M75"/>
    <mergeCell ref="K71:L71"/>
    <mergeCell ref="A73:N73"/>
    <mergeCell ref="A72:N72"/>
    <mergeCell ref="H9:L9"/>
    <mergeCell ref="M71:N71"/>
    <mergeCell ref="C9:G9"/>
    <mergeCell ref="K74:N74"/>
    <mergeCell ref="N9:N10"/>
    <mergeCell ref="L8:N8"/>
    <mergeCell ref="M9:M10"/>
    <mergeCell ref="D1:I1"/>
    <mergeCell ref="A5:M5"/>
    <mergeCell ref="A3:M3"/>
    <mergeCell ref="A2:M2"/>
    <mergeCell ref="L1:M1"/>
    <mergeCell ref="B9:B10"/>
    <mergeCell ref="A9:A10"/>
    <mergeCell ref="A7:C7"/>
  </mergeCells>
  <phoneticPr fontId="0" type="noConversion"/>
  <printOptions horizontalCentered="1"/>
  <pageMargins left="0.70866141732283505" right="0.70866141732283505" top="0.23622047244094499" bottom="0" header="0.31496062992126" footer="0.18"/>
  <pageSetup paperSize="9" scale="84" orientation="landscape" r:id="rId1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119</vt:i4>
      </vt:variant>
    </vt:vector>
  </HeadingPairs>
  <TitlesOfParts>
    <vt:vector size="190" baseType="lpstr">
      <vt:lpstr>First-Page</vt:lpstr>
      <vt:lpstr>Contents</vt:lpstr>
      <vt:lpstr>Sheet1</vt:lpstr>
      <vt:lpstr>AT-1-Gen_Info </vt:lpstr>
      <vt:lpstr>AT-2-S1 BUDGET (2)</vt:lpstr>
      <vt:lpstr>AT_2A_fundflow (2)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 (3)</vt:lpstr>
      <vt:lpstr>T6A_FG_Upy_Utlsn  (3)</vt:lpstr>
      <vt:lpstr>T6B_Pay_FG_FCI-Pry+UPRY</vt:lpstr>
      <vt:lpstr>T6C_Coarse_Grain</vt:lpstr>
      <vt:lpstr>T7_CC_PY_Utlsn Final</vt:lpstr>
      <vt:lpstr>T7A_CC_UPY_Utlsn Final</vt:lpstr>
      <vt:lpstr>AT-8_Hon_CCH_PS</vt:lpstr>
      <vt:lpstr>AT-8A_Hon_CCH_MS</vt:lpstr>
      <vt:lpstr>AT9_TA PS MS</vt:lpstr>
      <vt:lpstr>AT10_MME (2)</vt:lpstr>
      <vt:lpstr>AT10A_</vt:lpstr>
      <vt:lpstr>AT-10 B (2)</vt:lpstr>
      <vt:lpstr>AT-10 C</vt:lpstr>
      <vt:lpstr>AT-10D</vt:lpstr>
      <vt:lpstr>AT-10 E</vt:lpstr>
      <vt:lpstr>AT-10 F</vt:lpstr>
      <vt:lpstr>AT11_KS Year wise</vt:lpstr>
      <vt:lpstr>AT11A_KS-District wise (2)</vt:lpstr>
      <vt:lpstr>AT12_KD-New</vt:lpstr>
      <vt:lpstr>AT12A_KD-Replacement</vt:lpstr>
      <vt:lpstr>AT- 13 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 (2)</vt:lpstr>
      <vt:lpstr>AT26A_NoWD (2)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AT28 Rqmt 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</vt:lpstr>
      <vt:lpstr>AT32_Drought Pry Util</vt:lpstr>
      <vt:lpstr>AT-32A Drought UPry Util</vt:lpstr>
      <vt:lpstr>'AT- 13 Mode of cooking'!Print_Area</vt:lpstr>
      <vt:lpstr>'AT_17_Coverage-RBSK '!Print_Area</vt:lpstr>
      <vt:lpstr>AT_19_Impl_Agency!Print_Area</vt:lpstr>
      <vt:lpstr>'AT_20_CentralCookingagency '!Print_Area</vt:lpstr>
      <vt:lpstr>'AT_2A_fundflow (2)'!Print_Area</vt:lpstr>
      <vt:lpstr>AT_31_Budget_provision!Print_Area</vt:lpstr>
      <vt:lpstr>'AT-10 B (2)'!Print_Area</vt:lpstr>
      <vt:lpstr>'AT-10 C'!Print_Area</vt:lpstr>
      <vt:lpstr>'AT-10 E'!Print_Area</vt:lpstr>
      <vt:lpstr>'AT-10 F'!Print_Area</vt:lpstr>
      <vt:lpstr>'AT10_MME (2)'!Print_Area</vt:lpstr>
      <vt:lpstr>AT10A_!Print_Area</vt:lpstr>
      <vt:lpstr>'AT-10D'!Print_Area</vt:lpstr>
      <vt:lpstr>'AT11_KS Year wise'!Print_Area</vt:lpstr>
      <vt:lpstr>'AT11A_KS-District wise (2)'!Print_Area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'AT-23 MIS'!Print_Area</vt:lpstr>
      <vt:lpstr>'AT-23A _AMS'!Print_Area</vt:lpstr>
      <vt:lpstr>'AT-24'!Print_Area</vt:lpstr>
      <vt:lpstr>'AT-25'!Print_Area</vt:lpstr>
      <vt:lpstr>'AT26_NoWD (2)'!Print_Area</vt:lpstr>
      <vt:lpstr>'AT26A_NoWD (2)'!Print_Area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'AT28 Rqmt kitchen'!Print_Area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'AT-2B_DBT'!Print_Area</vt:lpstr>
      <vt:lpstr>'AT-2-S1 BUDGET (2)'!Print_Area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'AT-8A_Hon_CCH_MS'!Print_Area</vt:lpstr>
      <vt:lpstr>'AT9_TA PS MS'!Print_Area</vt:lpstr>
      <vt:lpstr>Contents!Print_Area</vt:lpstr>
      <vt:lpstr>'enrolment vs availed_PY'!Print_Area</vt:lpstr>
      <vt:lpstr>'enrolment vs availed_UPY'!Print_Area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'T6_FG_py_Utlsn (3)'!Print_Area</vt:lpstr>
      <vt:lpstr>'T6A_FG_Upy_Utlsn  (3)'!Print_Area</vt:lpstr>
      <vt:lpstr>'T6B_Pay_FG_FCI-Pry+UPRY'!Print_Area</vt:lpstr>
      <vt:lpstr>T6C_Coarse_Grain!Print_Area</vt:lpstr>
      <vt:lpstr>'T7_CC_PY_Utlsn Final'!Print_Area</vt:lpstr>
      <vt:lpstr>'T7A_CC_UPY_Utlsn Final'!Print_Area</vt:lpstr>
      <vt:lpstr>'AT- 13 Mode of cooking'!Print_Titles</vt:lpstr>
      <vt:lpstr>'AT_17_Coverage-RBSK '!Print_Titles</vt:lpstr>
      <vt:lpstr>AT_19_Impl_Agency!Print_Titles</vt:lpstr>
      <vt:lpstr>'AT_20_CentralCookingagency '!Print_Titles</vt:lpstr>
      <vt:lpstr>'AT-10 B (2)'!Print_Titles</vt:lpstr>
      <vt:lpstr>'AT-10 E'!Print_Titles</vt:lpstr>
      <vt:lpstr>'AT-10 F'!Print_Titles</vt:lpstr>
      <vt:lpstr>AT10A_!Print_Titles</vt:lpstr>
      <vt:lpstr>'AT11A_KS-District wise (2)'!Print_Titles</vt:lpstr>
      <vt:lpstr>'AT12_KD-New'!Print_Titles</vt:lpstr>
      <vt:lpstr>'AT12A_KD-Replacement'!Print_Titles</vt:lpstr>
      <vt:lpstr>'AT-14'!Print_Titles</vt:lpstr>
      <vt:lpstr>'AT-14 A'!Print_Titles</vt:lpstr>
      <vt:lpstr>'AT-15'!Print_Titles</vt:lpstr>
      <vt:lpstr>'AT-16'!Print_Titles</vt:lpstr>
      <vt:lpstr>'AT18_Details_Community '!Print_Titles</vt:lpstr>
      <vt:lpstr>'AT-21'!Print_Titles</vt:lpstr>
      <vt:lpstr>'AT-23 MIS'!Print_Titles</vt:lpstr>
      <vt:lpstr>'AT-23A _AMS'!Print_Titles</vt:lpstr>
      <vt:lpstr>'AT-24'!Print_Titles</vt:lpstr>
      <vt:lpstr>AT27_Req_FG_CA_Pry!Print_Titles</vt:lpstr>
      <vt:lpstr>'AT27A_Req_FG_CA_U Pry '!Print_Titles</vt:lpstr>
      <vt:lpstr>'AT27B_Req_FG_CA_N CLP'!Print_Titles</vt:lpstr>
      <vt:lpstr>'AT27C_Req_FG_Drought -Pry '!Print_Titles</vt:lpstr>
      <vt:lpstr>'AT27D_Req_FG_Drought -UPry '!Print_Titles</vt:lpstr>
      <vt:lpstr>'AT28 Rqmt kitchen'!Print_Titles</vt:lpstr>
      <vt:lpstr>'AT-28A_RqmtPlinthArea'!Print_Titles</vt:lpstr>
      <vt:lpstr>'AT-28B_Kitchen repair'!Print_Titles</vt:lpstr>
      <vt:lpstr>'AT29_A_Replacement KD'!Print_Titles</vt:lpstr>
      <vt:lpstr>'AT29_Replacement KD '!Print_Titles</vt:lpstr>
      <vt:lpstr>'AT-3'!Print_Titles</vt:lpstr>
      <vt:lpstr>'AT-30_Coook-cum-Helper'!Print_Titles</vt:lpstr>
      <vt:lpstr>'AT32_Drought Pry Util'!Print_Titles</vt:lpstr>
      <vt:lpstr>'AT-32A Drought UPry Util'!Print_Titles</vt:lpstr>
      <vt:lpstr>'AT3A_cvrg(Insti)_PY'!Print_Titles</vt:lpstr>
      <vt:lpstr>'AT3B_cvrg(Insti)_UPY '!Print_Titles</vt:lpstr>
      <vt:lpstr>'AT3C_cvrg(Insti)_UPY '!Print_Titles</vt:lpstr>
      <vt:lpstr>'AT-4B'!Print_Titles</vt:lpstr>
      <vt:lpstr>'AT-8_Hon_CCH_PS'!Print_Titles</vt:lpstr>
      <vt:lpstr>'AT-8A_Hon_CCH_MS'!Print_Titles</vt:lpstr>
      <vt:lpstr>'AT9_TA PS MS'!Print_Titles</vt:lpstr>
      <vt:lpstr>'enrolment vs availed_PY'!Print_Titles</vt:lpstr>
      <vt:lpstr>'enrolment vs availed_UPY'!Print_Titles</vt:lpstr>
      <vt:lpstr>T5_PLAN_vs_PRFM!Print_Titles</vt:lpstr>
      <vt:lpstr>'T5A_PLAN_vs_PRFM '!Print_Titles</vt:lpstr>
      <vt:lpstr>'T5B_PLAN_vs_PRFM  (2)'!Print_Titles</vt:lpstr>
      <vt:lpstr>'T5C_Drought_PLAN_vs_PRFM '!Print_Titles</vt:lpstr>
      <vt:lpstr>'T5D_Drought_PLAN_vs_PRFM  '!Print_Titles</vt:lpstr>
      <vt:lpstr>'T6_FG_py_Utlsn (3)'!Print_Titles</vt:lpstr>
      <vt:lpstr>'T6A_FG_Upy_Utlsn  (3)'!Print_Titles</vt:lpstr>
      <vt:lpstr>'T6B_Pay_FG_FCI-Pry+UPRY'!Print_Titles</vt:lpstr>
      <vt:lpstr>T6C_Coarse_Grain!Print_Titles</vt:lpstr>
      <vt:lpstr>'T7_CC_PY_Utlsn Final'!Print_Titles</vt:lpstr>
      <vt:lpstr>'T7A_CC_UPY_Utlsn Final'!Print_Titles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2020-06-18T09:41:13Z</cp:lastPrinted>
  <dcterms:created xsi:type="dcterms:W3CDTF">1996-10-14T23:33:28Z</dcterms:created>
  <dcterms:modified xsi:type="dcterms:W3CDTF">2020-06-18T09:43:39Z</dcterms:modified>
</cp:coreProperties>
</file>